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9065" windowHeight="11595"/>
  </bookViews>
  <sheets>
    <sheet name="Katica_főösszesítő" sheetId="1" r:id="rId1"/>
    <sheet name="Katica_építész_összesítő" sheetId="2" r:id="rId2"/>
    <sheet name="Homlokzati-hőszig." sheetId="3" r:id="rId3"/>
    <sheet name="Lapostető" sheetId="4" r:id="rId4"/>
    <sheet name="Homl_nyílászárók" sheetId="5" r:id="rId5"/>
    <sheet name="Külső ak. ment." sheetId="6" r:id="rId6"/>
    <sheet name="Belső ak. ment." sheetId="7" r:id="rId7"/>
    <sheet name="Gyermek_fürdőszobák" sheetId="8" r:id="rId8"/>
    <sheet name="Hőközpont" sheetId="9" r:id="rId9"/>
    <sheet name="Feh. mos. talalo_szem. vizes" sheetId="10" r:id="rId10"/>
    <sheet name="Emeleti_jatszoszoba" sheetId="11" r:id="rId11"/>
    <sheet name="Organizacio" sheetId="34" r:id="rId12"/>
    <sheet name="Katica_statikus_összesítő" sheetId="12" r:id="rId13"/>
    <sheet name="Födémzárás_összes" sheetId="13" r:id="rId14"/>
    <sheet name="Bontás" sheetId="14" r:id="rId15"/>
    <sheet name="Helyszíni beton és vb" sheetId="35" r:id="rId16"/>
    <sheet name="Lift_statika_összes" sheetId="15" r:id="rId17"/>
    <sheet name="Földmunka" sheetId="16" r:id="rId18"/>
    <sheet name="Alapozás" sheetId="17" r:id="rId19"/>
    <sheet name="Helysz. beton és vb." sheetId="18" r:id="rId20"/>
    <sheet name="Hídép. statika_összes" sheetId="19" r:id="rId21"/>
    <sheet name="Hídépítés" sheetId="20" r:id="rId22"/>
    <sheet name="Villamos_összesítő" sheetId="21" r:id="rId23"/>
    <sheet name="Elektrom. energ. villanyszer." sheetId="22" r:id="rId24"/>
    <sheet name="Épületautomatika-felügyelet" sheetId="23" r:id="rId25"/>
    <sheet name="Tűz- és füstvédelem" sheetId="24" r:id="rId26"/>
    <sheet name="Megújuló energia berendezései" sheetId="25" r:id="rId27"/>
    <sheet name="Épgép. főösszesítő" sheetId="26" r:id="rId28"/>
    <sheet name="Vízellátás, csatornázás" sheetId="37" r:id="rId29"/>
    <sheet name="Fűtéstechnika" sheetId="27" r:id="rId30"/>
    <sheet name="Hőközp." sheetId="28" r:id="rId31"/>
    <sheet name="Légtechnika" sheetId="29" r:id="rId32"/>
    <sheet name="Füstelszívás" sheetId="30" r:id="rId33"/>
    <sheet name="Levegő-víz hőszivattyús rendsze" sheetId="31" r:id="rId34"/>
    <sheet name="HMVtermelés, napenergia haszn." sheetId="32" r:id="rId35"/>
    <sheet name="Munka1" sheetId="36" r:id="rId36"/>
  </sheets>
  <externalReferences>
    <externalReference r:id="rId37"/>
  </externalReferences>
  <calcPr calcId="125725" calcMode="autoNoTable"/>
</workbook>
</file>

<file path=xl/calcChain.xml><?xml version="1.0" encoding="utf-8"?>
<calcChain xmlns="http://schemas.openxmlformats.org/spreadsheetml/2006/main">
  <c r="G21" i="32"/>
  <c r="F21"/>
  <c r="G20"/>
  <c r="F20"/>
  <c r="G19"/>
  <c r="F19"/>
  <c r="G18"/>
  <c r="F18"/>
  <c r="G17"/>
  <c r="F17"/>
  <c r="G16"/>
  <c r="F16"/>
  <c r="G15"/>
  <c r="F15"/>
  <c r="G14"/>
  <c r="F14"/>
  <c r="G13"/>
  <c r="F13"/>
  <c r="G12"/>
  <c r="F12"/>
  <c r="G11"/>
  <c r="F11"/>
  <c r="G10"/>
  <c r="F10"/>
  <c r="G9"/>
  <c r="F9"/>
  <c r="G8"/>
  <c r="F8"/>
  <c r="G7"/>
  <c r="F7"/>
  <c r="G6"/>
  <c r="F6"/>
  <c r="G5"/>
  <c r="F5"/>
  <c r="G4"/>
  <c r="F4"/>
  <c r="G3"/>
  <c r="G23" s="1"/>
  <c r="F3"/>
  <c r="F23" s="1"/>
  <c r="G10" i="31"/>
  <c r="F10"/>
  <c r="G9"/>
  <c r="F9"/>
  <c r="G8"/>
  <c r="F8"/>
  <c r="G7"/>
  <c r="F7"/>
  <c r="G6"/>
  <c r="F6"/>
  <c r="G5"/>
  <c r="F5"/>
  <c r="G4"/>
  <c r="F4"/>
  <c r="G3"/>
  <c r="G12" s="1"/>
  <c r="F3"/>
  <c r="F12" s="1"/>
  <c r="G7" i="30"/>
  <c r="F7"/>
  <c r="G6"/>
  <c r="F6"/>
  <c r="G5"/>
  <c r="F5"/>
  <c r="G4"/>
  <c r="F4"/>
  <c r="G3"/>
  <c r="G9" s="1"/>
  <c r="F3"/>
  <c r="F9" s="1"/>
  <c r="G114" i="29"/>
  <c r="F114"/>
  <c r="G113"/>
  <c r="F113"/>
  <c r="G112"/>
  <c r="F112"/>
  <c r="G111"/>
  <c r="F111"/>
  <c r="G110"/>
  <c r="F110"/>
  <c r="G109"/>
  <c r="F109"/>
  <c r="G108"/>
  <c r="F108"/>
  <c r="G107"/>
  <c r="F107"/>
  <c r="G106"/>
  <c r="F106"/>
  <c r="G105"/>
  <c r="F105"/>
  <c r="G104"/>
  <c r="F104"/>
  <c r="G103"/>
  <c r="F103"/>
  <c r="G102"/>
  <c r="F102"/>
  <c r="G101"/>
  <c r="F101"/>
  <c r="G100"/>
  <c r="F100"/>
  <c r="G99"/>
  <c r="F99"/>
  <c r="G98"/>
  <c r="F98"/>
  <c r="G97"/>
  <c r="F97"/>
  <c r="G96"/>
  <c r="F96"/>
  <c r="G95"/>
  <c r="F95"/>
  <c r="G94"/>
  <c r="F94"/>
  <c r="G93"/>
  <c r="F93"/>
  <c r="G92"/>
  <c r="F92"/>
  <c r="G91"/>
  <c r="F91"/>
  <c r="G90"/>
  <c r="F90"/>
  <c r="G89"/>
  <c r="F89"/>
  <c r="G88"/>
  <c r="F88"/>
  <c r="G87"/>
  <c r="F87"/>
  <c r="G86"/>
  <c r="F86"/>
  <c r="G85"/>
  <c r="F85"/>
  <c r="G84"/>
  <c r="F84"/>
  <c r="G83"/>
  <c r="F83"/>
  <c r="G82"/>
  <c r="F82"/>
  <c r="G81"/>
  <c r="F81"/>
  <c r="G80"/>
  <c r="F80"/>
  <c r="G79"/>
  <c r="F79"/>
  <c r="G78"/>
  <c r="F78"/>
  <c r="G77"/>
  <c r="F77"/>
  <c r="G76"/>
  <c r="F76"/>
  <c r="G75"/>
  <c r="F75"/>
  <c r="G74"/>
  <c r="F74"/>
  <c r="G73"/>
  <c r="F73"/>
  <c r="G72"/>
  <c r="F72"/>
  <c r="G71"/>
  <c r="F71"/>
  <c r="G70"/>
  <c r="F70"/>
  <c r="G69"/>
  <c r="F69"/>
  <c r="G68"/>
  <c r="F68"/>
  <c r="G67"/>
  <c r="F67"/>
  <c r="G66"/>
  <c r="F66"/>
  <c r="G65"/>
  <c r="F65"/>
  <c r="G64"/>
  <c r="F64"/>
  <c r="G63"/>
  <c r="F63"/>
  <c r="G62"/>
  <c r="F62"/>
  <c r="G61"/>
  <c r="F61"/>
  <c r="G60"/>
  <c r="F60"/>
  <c r="G59"/>
  <c r="F59"/>
  <c r="G58"/>
  <c r="F58"/>
  <c r="G57"/>
  <c r="F57"/>
  <c r="G56"/>
  <c r="F56"/>
  <c r="G55"/>
  <c r="F55"/>
  <c r="G54"/>
  <c r="F54"/>
  <c r="G53"/>
  <c r="F53"/>
  <c r="G52"/>
  <c r="F52"/>
  <c r="G51"/>
  <c r="F51"/>
  <c r="G50"/>
  <c r="F50"/>
  <c r="G49"/>
  <c r="F49"/>
  <c r="G48"/>
  <c r="F48"/>
  <c r="G47"/>
  <c r="F47"/>
  <c r="G46"/>
  <c r="F46"/>
  <c r="G45"/>
  <c r="F45"/>
  <c r="G44"/>
  <c r="F44"/>
  <c r="G43"/>
  <c r="F43"/>
  <c r="G42"/>
  <c r="F42"/>
  <c r="G41"/>
  <c r="F41"/>
  <c r="G40"/>
  <c r="F40"/>
  <c r="G39"/>
  <c r="F39"/>
  <c r="G38"/>
  <c r="F38"/>
  <c r="G37"/>
  <c r="F37"/>
  <c r="G36"/>
  <c r="F36"/>
  <c r="G35"/>
  <c r="F35"/>
  <c r="G34"/>
  <c r="F34"/>
  <c r="G33"/>
  <c r="F33"/>
  <c r="G32"/>
  <c r="F32"/>
  <c r="G31"/>
  <c r="F31"/>
  <c r="G30"/>
  <c r="F30"/>
  <c r="G29"/>
  <c r="F29"/>
  <c r="G28"/>
  <c r="F28"/>
  <c r="G27"/>
  <c r="F27"/>
  <c r="G26"/>
  <c r="F26"/>
  <c r="G25"/>
  <c r="F25"/>
  <c r="G24"/>
  <c r="F24"/>
  <c r="G23"/>
  <c r="F23"/>
  <c r="G22"/>
  <c r="F22"/>
  <c r="G21"/>
  <c r="F21"/>
  <c r="G20"/>
  <c r="F20"/>
  <c r="G19"/>
  <c r="F19"/>
  <c r="G18"/>
  <c r="F18"/>
  <c r="G17"/>
  <c r="F17"/>
  <c r="G16"/>
  <c r="F16"/>
  <c r="G15"/>
  <c r="F15"/>
  <c r="G14"/>
  <c r="F14"/>
  <c r="G13"/>
  <c r="F13"/>
  <c r="G12"/>
  <c r="F12"/>
  <c r="G11"/>
  <c r="F11"/>
  <c r="G10"/>
  <c r="F10"/>
  <c r="G9"/>
  <c r="F9"/>
  <c r="G8"/>
  <c r="F8"/>
  <c r="G7"/>
  <c r="F7"/>
  <c r="G6"/>
  <c r="F6"/>
  <c r="G5"/>
  <c r="F5"/>
  <c r="G4"/>
  <c r="F4"/>
  <c r="G3"/>
  <c r="G116" s="1"/>
  <c r="F3"/>
  <c r="F116" s="1"/>
  <c r="G300" i="28"/>
  <c r="E107"/>
  <c r="E70"/>
  <c r="E14"/>
  <c r="E13"/>
  <c r="E12"/>
  <c r="E11"/>
  <c r="E300" s="1"/>
  <c r="G53" i="27"/>
  <c r="F53"/>
  <c r="G52"/>
  <c r="F52"/>
  <c r="G51"/>
  <c r="F51"/>
  <c r="G50"/>
  <c r="F50"/>
  <c r="G49"/>
  <c r="F49"/>
  <c r="G48"/>
  <c r="F48"/>
  <c r="G47"/>
  <c r="F47"/>
  <c r="G46"/>
  <c r="F46"/>
  <c r="G45"/>
  <c r="F45"/>
  <c r="G44"/>
  <c r="F44"/>
  <c r="G43"/>
  <c r="F43"/>
  <c r="G42"/>
  <c r="F42"/>
  <c r="G41"/>
  <c r="F41"/>
  <c r="G40"/>
  <c r="F40"/>
  <c r="G39"/>
  <c r="F39"/>
  <c r="G38"/>
  <c r="F38"/>
  <c r="G37"/>
  <c r="F37"/>
  <c r="G36"/>
  <c r="F36"/>
  <c r="G35"/>
  <c r="F35"/>
  <c r="G34"/>
  <c r="F34"/>
  <c r="G33"/>
  <c r="F33"/>
  <c r="G32"/>
  <c r="F32"/>
  <c r="G31"/>
  <c r="F31"/>
  <c r="G30"/>
  <c r="F30"/>
  <c r="G29"/>
  <c r="F29"/>
  <c r="G28"/>
  <c r="F28"/>
  <c r="G27"/>
  <c r="F27"/>
  <c r="G26"/>
  <c r="F26"/>
  <c r="G25"/>
  <c r="F25"/>
  <c r="G24"/>
  <c r="F24"/>
  <c r="G23"/>
  <c r="F23"/>
  <c r="G22"/>
  <c r="F22"/>
  <c r="G21"/>
  <c r="F21"/>
  <c r="G20"/>
  <c r="F20"/>
  <c r="G19"/>
  <c r="F19"/>
  <c r="G18"/>
  <c r="F18"/>
  <c r="G17"/>
  <c r="F17"/>
  <c r="G16"/>
  <c r="F16"/>
  <c r="G15"/>
  <c r="F15"/>
  <c r="G14"/>
  <c r="F14"/>
  <c r="G13"/>
  <c r="F13"/>
  <c r="G12"/>
  <c r="F12"/>
  <c r="G11"/>
  <c r="F11"/>
  <c r="G10"/>
  <c r="F10"/>
  <c r="G9"/>
  <c r="F9"/>
  <c r="G8"/>
  <c r="F8"/>
  <c r="G7"/>
  <c r="F7"/>
  <c r="G6"/>
  <c r="F6"/>
  <c r="G5"/>
  <c r="F5"/>
  <c r="G4"/>
  <c r="F4"/>
  <c r="G3"/>
  <c r="G55" s="1"/>
  <c r="F3"/>
  <c r="F55" s="1"/>
  <c r="G70" i="37"/>
  <c r="F70"/>
  <c r="G69"/>
  <c r="F69"/>
  <c r="G68"/>
  <c r="F68"/>
  <c r="G67"/>
  <c r="F67"/>
  <c r="G66"/>
  <c r="F66"/>
  <c r="G65"/>
  <c r="F65"/>
  <c r="G64"/>
  <c r="F64"/>
  <c r="G63"/>
  <c r="F63"/>
  <c r="G62"/>
  <c r="F62"/>
  <c r="G61"/>
  <c r="F61"/>
  <c r="G60"/>
  <c r="F60"/>
  <c r="G59"/>
  <c r="F59"/>
  <c r="G58"/>
  <c r="F58"/>
  <c r="G57"/>
  <c r="F57"/>
  <c r="G56"/>
  <c r="F56"/>
  <c r="G55"/>
  <c r="F55"/>
  <c r="G54"/>
  <c r="F54"/>
  <c r="G53"/>
  <c r="F53"/>
  <c r="G52"/>
  <c r="F52"/>
  <c r="G51"/>
  <c r="F51"/>
  <c r="G50"/>
  <c r="F50"/>
  <c r="G49"/>
  <c r="F49"/>
  <c r="G48"/>
  <c r="F48"/>
  <c r="G47"/>
  <c r="F47"/>
  <c r="G46"/>
  <c r="F46"/>
  <c r="G45"/>
  <c r="F45"/>
  <c r="G44"/>
  <c r="F44"/>
  <c r="G43"/>
  <c r="F43"/>
  <c r="G42"/>
  <c r="F42"/>
  <c r="G41"/>
  <c r="F41"/>
  <c r="G40"/>
  <c r="F40"/>
  <c r="G39"/>
  <c r="F39"/>
  <c r="G38"/>
  <c r="F38"/>
  <c r="G37"/>
  <c r="F37"/>
  <c r="G36"/>
  <c r="F36"/>
  <c r="G35"/>
  <c r="F35"/>
  <c r="G34"/>
  <c r="F34"/>
  <c r="G33"/>
  <c r="F33"/>
  <c r="G32"/>
  <c r="F32"/>
  <c r="G31"/>
  <c r="F31"/>
  <c r="G30"/>
  <c r="F30"/>
  <c r="G29"/>
  <c r="F29"/>
  <c r="G28"/>
  <c r="F28"/>
  <c r="G27"/>
  <c r="F27"/>
  <c r="G26"/>
  <c r="F26"/>
  <c r="G25"/>
  <c r="F25"/>
  <c r="G24"/>
  <c r="F24"/>
  <c r="G23"/>
  <c r="F23"/>
  <c r="G22"/>
  <c r="F22"/>
  <c r="G21"/>
  <c r="F21"/>
  <c r="G20"/>
  <c r="F20"/>
  <c r="G19"/>
  <c r="F19"/>
  <c r="G18"/>
  <c r="F18"/>
  <c r="G17"/>
  <c r="F17"/>
  <c r="G16"/>
  <c r="F16"/>
  <c r="G15"/>
  <c r="F15"/>
  <c r="G14"/>
  <c r="F14"/>
  <c r="G13"/>
  <c r="F13"/>
  <c r="G12"/>
  <c r="F12"/>
  <c r="G11"/>
  <c r="F11"/>
  <c r="G10"/>
  <c r="F10"/>
  <c r="G9"/>
  <c r="F9"/>
  <c r="G8"/>
  <c r="F8"/>
  <c r="G7"/>
  <c r="F7"/>
  <c r="G6"/>
  <c r="F6"/>
  <c r="G5"/>
  <c r="F5"/>
  <c r="G4"/>
  <c r="F4"/>
  <c r="G3"/>
  <c r="G72" s="1"/>
  <c r="F3"/>
  <c r="F72" s="1"/>
  <c r="H23" i="26"/>
  <c r="F23"/>
  <c r="H22"/>
  <c r="F22"/>
  <c r="H21"/>
  <c r="F21"/>
  <c r="H20"/>
  <c r="F20"/>
  <c r="H19"/>
  <c r="F19"/>
  <c r="H18"/>
  <c r="F18"/>
  <c r="H17"/>
  <c r="H25" s="1"/>
  <c r="F17"/>
  <c r="F24" s="1"/>
  <c r="H26" s="1"/>
  <c r="G35" i="34"/>
  <c r="G34"/>
  <c r="D34"/>
  <c r="J36" s="1"/>
  <c r="G21"/>
  <c r="G20"/>
  <c r="D20"/>
  <c r="J22" s="1"/>
  <c r="G9"/>
  <c r="G7"/>
  <c r="D7"/>
  <c r="J9" s="1"/>
  <c r="J39" s="1"/>
  <c r="G123" i="11"/>
  <c r="D121"/>
  <c r="J123" s="1"/>
  <c r="G102"/>
  <c r="G100"/>
  <c r="D100"/>
  <c r="J102" s="1"/>
  <c r="G91"/>
  <c r="D89"/>
  <c r="J91" s="1"/>
  <c r="G66"/>
  <c r="D64"/>
  <c r="J66" s="1"/>
  <c r="G44"/>
  <c r="D42"/>
  <c r="J44" s="1"/>
  <c r="G26"/>
  <c r="G24"/>
  <c r="D24"/>
  <c r="J26" s="1"/>
  <c r="G14"/>
  <c r="G12"/>
  <c r="D12"/>
  <c r="J14" s="1"/>
  <c r="J126" s="1"/>
  <c r="G151" i="10"/>
  <c r="D149"/>
  <c r="J151" s="1"/>
  <c r="G142"/>
  <c r="D140"/>
  <c r="J142" s="1"/>
  <c r="G132"/>
  <c r="D130"/>
  <c r="J132" s="1"/>
  <c r="G107"/>
  <c r="D105"/>
  <c r="J107" s="1"/>
  <c r="G85"/>
  <c r="D83"/>
  <c r="J85" s="1"/>
  <c r="G63"/>
  <c r="D61"/>
  <c r="J63" s="1"/>
  <c r="G44"/>
  <c r="D42"/>
  <c r="J44" s="1"/>
  <c r="G26"/>
  <c r="G24"/>
  <c r="D24"/>
  <c r="J26" s="1"/>
  <c r="G14"/>
  <c r="G12"/>
  <c r="D12"/>
  <c r="J14" s="1"/>
  <c r="J154" s="1"/>
  <c r="G76" i="9"/>
  <c r="D74"/>
  <c r="J76" s="1"/>
  <c r="G52"/>
  <c r="D50"/>
  <c r="J52" s="1"/>
  <c r="G30"/>
  <c r="D28"/>
  <c r="J30" s="1"/>
  <c r="G14"/>
  <c r="G12"/>
  <c r="D12"/>
  <c r="J14" s="1"/>
  <c r="J79" s="1"/>
  <c r="G264" i="8"/>
  <c r="D262"/>
  <c r="J264" s="1"/>
  <c r="G252"/>
  <c r="D250"/>
  <c r="J252" s="1"/>
  <c r="G243"/>
  <c r="D241"/>
  <c r="J243" s="1"/>
  <c r="G215"/>
  <c r="D213"/>
  <c r="J215" s="1"/>
  <c r="G190"/>
  <c r="D188"/>
  <c r="J190" s="1"/>
  <c r="G166"/>
  <c r="D164"/>
  <c r="J166" s="1"/>
  <c r="G144"/>
  <c r="D142"/>
  <c r="J144" s="1"/>
  <c r="G122"/>
  <c r="D120"/>
  <c r="J122" s="1"/>
  <c r="G103"/>
  <c r="D101"/>
  <c r="J103" s="1"/>
  <c r="G85"/>
  <c r="D83"/>
  <c r="J85" s="1"/>
  <c r="G68"/>
  <c r="D66"/>
  <c r="J68" s="1"/>
  <c r="G52"/>
  <c r="G50"/>
  <c r="D50"/>
  <c r="J52" s="1"/>
  <c r="G43"/>
  <c r="G41"/>
  <c r="D41"/>
  <c r="J43" s="1"/>
  <c r="G31"/>
  <c r="G29"/>
  <c r="D29"/>
  <c r="J31" s="1"/>
  <c r="G18"/>
  <c r="G16"/>
  <c r="D16"/>
  <c r="J18" s="1"/>
  <c r="J267" s="1"/>
  <c r="G310" i="7"/>
  <c r="D308"/>
  <c r="J310" s="1"/>
  <c r="G301"/>
  <c r="D299"/>
  <c r="J301" s="1"/>
  <c r="G295"/>
  <c r="D293"/>
  <c r="J295" s="1"/>
  <c r="G283"/>
  <c r="D281"/>
  <c r="J283" s="1"/>
  <c r="G268"/>
  <c r="D266"/>
  <c r="J268" s="1"/>
  <c r="G257"/>
  <c r="D255"/>
  <c r="J257" s="1"/>
  <c r="G232"/>
  <c r="D230"/>
  <c r="J232" s="1"/>
  <c r="G208"/>
  <c r="D206"/>
  <c r="J208" s="1"/>
  <c r="G186"/>
  <c r="D184"/>
  <c r="J186" s="1"/>
  <c r="G167"/>
  <c r="D165"/>
  <c r="J167" s="1"/>
  <c r="G149"/>
  <c r="D147"/>
  <c r="J149" s="1"/>
  <c r="G134"/>
  <c r="D132"/>
  <c r="J134" s="1"/>
  <c r="G113"/>
  <c r="D111"/>
  <c r="J113" s="1"/>
  <c r="G83"/>
  <c r="D81"/>
  <c r="J83" s="1"/>
  <c r="G67"/>
  <c r="D65"/>
  <c r="J67" s="1"/>
  <c r="G48"/>
  <c r="G46"/>
  <c r="D46"/>
  <c r="J48" s="1"/>
  <c r="G37"/>
  <c r="G35"/>
  <c r="D35"/>
  <c r="J37" s="1"/>
  <c r="G25"/>
  <c r="G23"/>
  <c r="D23"/>
  <c r="J25" s="1"/>
  <c r="G12"/>
  <c r="G10"/>
  <c r="D10"/>
  <c r="J12" s="1"/>
  <c r="J313" s="1"/>
  <c r="G350" i="6"/>
  <c r="D348"/>
  <c r="J350" s="1"/>
  <c r="G326"/>
  <c r="D324"/>
  <c r="J326" s="1"/>
  <c r="G294"/>
  <c r="D292"/>
  <c r="J294" s="1"/>
  <c r="G273"/>
  <c r="D271"/>
  <c r="J273" s="1"/>
  <c r="D252"/>
  <c r="J254" s="1"/>
  <c r="D237"/>
  <c r="J239" s="1"/>
  <c r="D220"/>
  <c r="J222" s="1"/>
  <c r="D203"/>
  <c r="J205" s="1"/>
  <c r="G178"/>
  <c r="D177"/>
  <c r="J179" s="1"/>
  <c r="G171"/>
  <c r="D169"/>
  <c r="J171" s="1"/>
  <c r="G164"/>
  <c r="G162"/>
  <c r="D162"/>
  <c r="J164" s="1"/>
  <c r="G152"/>
  <c r="D150"/>
  <c r="J152" s="1"/>
  <c r="D143"/>
  <c r="J145" s="1"/>
  <c r="D128"/>
  <c r="J130" s="1"/>
  <c r="G116"/>
  <c r="D114"/>
  <c r="J116" s="1"/>
  <c r="G105"/>
  <c r="D103"/>
  <c r="J105" s="1"/>
  <c r="D92"/>
  <c r="J94" s="1"/>
  <c r="G81"/>
  <c r="D79"/>
  <c r="J81" s="1"/>
  <c r="G68"/>
  <c r="D66"/>
  <c r="J68" s="1"/>
  <c r="G47"/>
  <c r="D45"/>
  <c r="J47" s="1"/>
  <c r="D22"/>
  <c r="J24" s="1"/>
  <c r="G11"/>
  <c r="G9"/>
  <c r="D9"/>
  <c r="J11" s="1"/>
  <c r="J353" s="1"/>
  <c r="G392" i="5"/>
  <c r="D390"/>
  <c r="J392" s="1"/>
  <c r="G377"/>
  <c r="D375"/>
  <c r="J377" s="1"/>
  <c r="G364"/>
  <c r="D362"/>
  <c r="J364" s="1"/>
  <c r="G356"/>
  <c r="D354"/>
  <c r="J356" s="1"/>
  <c r="G309"/>
  <c r="D307"/>
  <c r="J309" s="1"/>
  <c r="G259"/>
  <c r="D257"/>
  <c r="J259" s="1"/>
  <c r="G249"/>
  <c r="D247"/>
  <c r="J249" s="1"/>
  <c r="G240"/>
  <c r="D238"/>
  <c r="J240" s="1"/>
  <c r="G230"/>
  <c r="D228"/>
  <c r="J230" s="1"/>
  <c r="G204"/>
  <c r="D202"/>
  <c r="J204" s="1"/>
  <c r="G179"/>
  <c r="D177"/>
  <c r="J179" s="1"/>
  <c r="G148"/>
  <c r="D146"/>
  <c r="J148" s="1"/>
  <c r="G119"/>
  <c r="D117"/>
  <c r="J119" s="1"/>
  <c r="G93"/>
  <c r="D91"/>
  <c r="J93" s="1"/>
  <c r="G72"/>
  <c r="D70"/>
  <c r="J72" s="1"/>
  <c r="G51"/>
  <c r="D49"/>
  <c r="J51" s="1"/>
  <c r="G28"/>
  <c r="G26"/>
  <c r="D26"/>
  <c r="J28" s="1"/>
  <c r="G22"/>
  <c r="G20"/>
  <c r="D20"/>
  <c r="J22" s="1"/>
  <c r="G12"/>
  <c r="G10"/>
  <c r="D10"/>
  <c r="J12" s="1"/>
  <c r="J395" s="1"/>
  <c r="G254" i="4"/>
  <c r="D252"/>
  <c r="J254" s="1"/>
  <c r="G245"/>
  <c r="G243"/>
  <c r="D243"/>
  <c r="J245" s="1"/>
  <c r="G234"/>
  <c r="D232"/>
  <c r="J234" s="1"/>
  <c r="G223"/>
  <c r="D221"/>
  <c r="J223" s="1"/>
  <c r="G210"/>
  <c r="D208"/>
  <c r="J210" s="1"/>
  <c r="G196"/>
  <c r="D194"/>
  <c r="J196" s="1"/>
  <c r="G177"/>
  <c r="D175"/>
  <c r="J177" s="1"/>
  <c r="G153"/>
  <c r="D151"/>
  <c r="J153" s="1"/>
  <c r="G132"/>
  <c r="D130"/>
  <c r="J132" s="1"/>
  <c r="G107"/>
  <c r="D105"/>
  <c r="J107" s="1"/>
  <c r="G86"/>
  <c r="D84"/>
  <c r="J86" s="1"/>
  <c r="G70"/>
  <c r="D68"/>
  <c r="J70" s="1"/>
  <c r="G51"/>
  <c r="D49"/>
  <c r="J51" s="1"/>
  <c r="G35"/>
  <c r="D33"/>
  <c r="J35" s="1"/>
  <c r="G16"/>
  <c r="G14"/>
  <c r="D14"/>
  <c r="J16" s="1"/>
  <c r="J257" s="1"/>
  <c r="G297" i="3"/>
  <c r="D295"/>
  <c r="J297" s="1"/>
  <c r="G279"/>
  <c r="D277"/>
  <c r="J279" s="1"/>
  <c r="G263"/>
  <c r="D261"/>
  <c r="J263" s="1"/>
  <c r="G247"/>
  <c r="D245"/>
  <c r="J247" s="1"/>
  <c r="G231"/>
  <c r="D229"/>
  <c r="J231" s="1"/>
  <c r="G215"/>
  <c r="D213"/>
  <c r="J215" s="1"/>
  <c r="G198"/>
  <c r="D196"/>
  <c r="J198" s="1"/>
  <c r="G184"/>
  <c r="D182"/>
  <c r="J184" s="1"/>
  <c r="G175"/>
  <c r="D173"/>
  <c r="J175" s="1"/>
  <c r="G166"/>
  <c r="D164"/>
  <c r="J166" s="1"/>
  <c r="G158"/>
  <c r="D156"/>
  <c r="J158" s="1"/>
  <c r="G149"/>
  <c r="D147"/>
  <c r="J149" s="1"/>
  <c r="G140"/>
  <c r="D138"/>
  <c r="J140" s="1"/>
  <c r="G131"/>
  <c r="D129"/>
  <c r="J131" s="1"/>
  <c r="G111"/>
  <c r="D109"/>
  <c r="J111" s="1"/>
  <c r="G92"/>
  <c r="D90"/>
  <c r="J92" s="1"/>
  <c r="G73"/>
  <c r="D71"/>
  <c r="J73" s="1"/>
  <c r="D52"/>
  <c r="D40"/>
  <c r="D27"/>
  <c r="D15"/>
  <c r="J300" s="1"/>
  <c r="H27" i="26" l="1"/>
  <c r="H28" s="1"/>
  <c r="H7" i="34"/>
  <c r="I8"/>
  <c r="H20"/>
  <c r="I21"/>
  <c r="H34"/>
  <c r="I35"/>
  <c r="H12" i="11"/>
  <c r="I13"/>
  <c r="H24"/>
  <c r="I25"/>
  <c r="H42"/>
  <c r="I43"/>
  <c r="H64"/>
  <c r="I65"/>
  <c r="H89"/>
  <c r="I90"/>
  <c r="H100"/>
  <c r="I101"/>
  <c r="H121"/>
  <c r="I122"/>
  <c r="H12" i="10"/>
  <c r="I13"/>
  <c r="H24"/>
  <c r="I25"/>
  <c r="H42"/>
  <c r="I43"/>
  <c r="H61"/>
  <c r="I62"/>
  <c r="H83"/>
  <c r="I84"/>
  <c r="H105"/>
  <c r="I106"/>
  <c r="H130"/>
  <c r="I131"/>
  <c r="H140"/>
  <c r="I141"/>
  <c r="H149"/>
  <c r="I150"/>
  <c r="H12" i="9"/>
  <c r="I13"/>
  <c r="H28"/>
  <c r="I29"/>
  <c r="H50"/>
  <c r="I51"/>
  <c r="H74"/>
  <c r="I75"/>
  <c r="H16" i="8"/>
  <c r="I17"/>
  <c r="H29"/>
  <c r="I30"/>
  <c r="H41"/>
  <c r="I42"/>
  <c r="H50"/>
  <c r="I51"/>
  <c r="H66"/>
  <c r="I67"/>
  <c r="H83"/>
  <c r="I84"/>
  <c r="H101"/>
  <c r="I102"/>
  <c r="H120"/>
  <c r="I121"/>
  <c r="H142"/>
  <c r="I143"/>
  <c r="H164"/>
  <c r="I165"/>
  <c r="H188"/>
  <c r="I189"/>
  <c r="H213"/>
  <c r="I214"/>
  <c r="H241"/>
  <c r="I242"/>
  <c r="H250"/>
  <c r="I251"/>
  <c r="H262"/>
  <c r="I263"/>
  <c r="H10" i="7"/>
  <c r="I11"/>
  <c r="H23"/>
  <c r="I24"/>
  <c r="H35"/>
  <c r="I36"/>
  <c r="H46"/>
  <c r="I47"/>
  <c r="H65"/>
  <c r="I66"/>
  <c r="H81"/>
  <c r="I82"/>
  <c r="H111"/>
  <c r="I112"/>
  <c r="H132"/>
  <c r="I133"/>
  <c r="H147"/>
  <c r="I148"/>
  <c r="H165"/>
  <c r="I166"/>
  <c r="H184"/>
  <c r="I185"/>
  <c r="H206"/>
  <c r="I207"/>
  <c r="H230"/>
  <c r="I231"/>
  <c r="H255"/>
  <c r="I256"/>
  <c r="H266"/>
  <c r="I267"/>
  <c r="H281"/>
  <c r="I282"/>
  <c r="H293"/>
  <c r="I294"/>
  <c r="H299"/>
  <c r="I300"/>
  <c r="H308"/>
  <c r="I309"/>
  <c r="H9" i="6"/>
  <c r="I10"/>
  <c r="H22"/>
  <c r="I23"/>
  <c r="H45"/>
  <c r="I46"/>
  <c r="H66"/>
  <c r="I67"/>
  <c r="H79"/>
  <c r="I80"/>
  <c r="H92"/>
  <c r="I93"/>
  <c r="H103"/>
  <c r="I104"/>
  <c r="H114"/>
  <c r="I115"/>
  <c r="H128"/>
  <c r="I129"/>
  <c r="H143"/>
  <c r="I144"/>
  <c r="H150"/>
  <c r="I151"/>
  <c r="H162"/>
  <c r="I163"/>
  <c r="H169"/>
  <c r="I170"/>
  <c r="H177"/>
  <c r="I178"/>
  <c r="H203"/>
  <c r="I204"/>
  <c r="H220"/>
  <c r="I221"/>
  <c r="H237"/>
  <c r="I238"/>
  <c r="H252"/>
  <c r="I253"/>
  <c r="H271"/>
  <c r="I272"/>
  <c r="H292"/>
  <c r="I293"/>
  <c r="H324"/>
  <c r="I325"/>
  <c r="H348"/>
  <c r="I349"/>
  <c r="H10" i="5"/>
  <c r="I11"/>
  <c r="H20"/>
  <c r="I21"/>
  <c r="H26"/>
  <c r="I27"/>
  <c r="H49"/>
  <c r="I50"/>
  <c r="H70"/>
  <c r="I71"/>
  <c r="H91"/>
  <c r="I92"/>
  <c r="H117"/>
  <c r="I118"/>
  <c r="H146"/>
  <c r="I147"/>
  <c r="H177"/>
  <c r="I178"/>
  <c r="H202"/>
  <c r="I203"/>
  <c r="H228"/>
  <c r="I229"/>
  <c r="H238"/>
  <c r="I239"/>
  <c r="H247"/>
  <c r="I248"/>
  <c r="H257"/>
  <c r="I258"/>
  <c r="H307"/>
  <c r="I308"/>
  <c r="H354"/>
  <c r="I355"/>
  <c r="H362"/>
  <c r="I363"/>
  <c r="H375"/>
  <c r="I376"/>
  <c r="H390"/>
  <c r="I391"/>
  <c r="H14" i="4"/>
  <c r="I15"/>
  <c r="H33"/>
  <c r="I34"/>
  <c r="H49"/>
  <c r="I50"/>
  <c r="H68"/>
  <c r="I69"/>
  <c r="H84"/>
  <c r="I85"/>
  <c r="H105"/>
  <c r="I106"/>
  <c r="H130"/>
  <c r="I131"/>
  <c r="H151"/>
  <c r="I152"/>
  <c r="H175"/>
  <c r="I176"/>
  <c r="H194"/>
  <c r="I195"/>
  <c r="H208"/>
  <c r="I209"/>
  <c r="H221"/>
  <c r="I222"/>
  <c r="H232"/>
  <c r="I233"/>
  <c r="H243"/>
  <c r="I244"/>
  <c r="H252"/>
  <c r="I253"/>
  <c r="H71" i="3"/>
  <c r="I72"/>
  <c r="H90"/>
  <c r="I91"/>
  <c r="H109"/>
  <c r="I110"/>
  <c r="H129"/>
  <c r="I130"/>
  <c r="H138"/>
  <c r="I139"/>
  <c r="H147"/>
  <c r="I148"/>
  <c r="H156"/>
  <c r="I157"/>
  <c r="H164"/>
  <c r="I165"/>
  <c r="H173"/>
  <c r="I174"/>
  <c r="H182"/>
  <c r="I183"/>
  <c r="H196"/>
  <c r="I197"/>
  <c r="H213"/>
  <c r="I214"/>
  <c r="H229"/>
  <c r="I230"/>
  <c r="H245"/>
  <c r="I246"/>
  <c r="H261"/>
  <c r="I262"/>
  <c r="H277"/>
  <c r="I278"/>
  <c r="H295"/>
  <c r="I296"/>
  <c r="I39" i="34" l="1"/>
  <c r="H39"/>
  <c r="I126" i="11"/>
  <c r="H126"/>
  <c r="I154" i="10"/>
  <c r="H154"/>
  <c r="I79" i="9"/>
  <c r="H79"/>
  <c r="I267" i="8"/>
  <c r="H267"/>
  <c r="I313" i="7"/>
  <c r="H313"/>
  <c r="I353" i="6"/>
  <c r="H353"/>
  <c r="I395" i="5"/>
  <c r="H395"/>
  <c r="I257" i="4"/>
  <c r="H257"/>
  <c r="I300" i="3"/>
  <c r="H300"/>
  <c r="I197" i="22" l="1"/>
</calcChain>
</file>

<file path=xl/sharedStrings.xml><?xml version="1.0" encoding="utf-8"?>
<sst xmlns="http://schemas.openxmlformats.org/spreadsheetml/2006/main" count="4011" uniqueCount="1838">
  <si>
    <t>Katica Bölcsőde (3529 Miskolc, Szilvás u. 39. HRSZ.: 14277)</t>
  </si>
  <si>
    <t>infrastrukturális fejlesztésének költségvetése</t>
  </si>
  <si>
    <t>A. Építőmesteri és szakipari munkák főösszesítője</t>
  </si>
  <si>
    <t>Sorszám</t>
  </si>
  <si>
    <t>Fejezet</t>
  </si>
  <si>
    <t>Anyagár (Ft)</t>
  </si>
  <si>
    <t>Munkadíj (Ft)</t>
  </si>
  <si>
    <t>(gépköltség a díjban)</t>
  </si>
  <si>
    <t>I.</t>
  </si>
  <si>
    <t>Homlokzati hőszigetelés</t>
  </si>
  <si>
    <t>II.</t>
  </si>
  <si>
    <t>Lapostető hőszigetelés</t>
  </si>
  <si>
    <t>III.</t>
  </si>
  <si>
    <t>Homlokzati nyílászárók cseréje</t>
  </si>
  <si>
    <t>IV.</t>
  </si>
  <si>
    <t>Kültéri akadálymentesítés (lift építéssel)</t>
  </si>
  <si>
    <t>V.</t>
  </si>
  <si>
    <t>Beltéri akadálymentesítés</t>
  </si>
  <si>
    <t>VI.</t>
  </si>
  <si>
    <t>Gyermek fürdőszobák felújítása</t>
  </si>
  <si>
    <t>VII.</t>
  </si>
  <si>
    <t>Hőközpont kialakítása</t>
  </si>
  <si>
    <t>VIII.</t>
  </si>
  <si>
    <t>Fehér mosogató, tálaló, szem. szoc. blokk felúj.</t>
  </si>
  <si>
    <t>IX.</t>
  </si>
  <si>
    <t>Emeleti játszószoba vizesblokk</t>
  </si>
  <si>
    <t>X.</t>
  </si>
  <si>
    <t>Építőmesteri-szakipari anyag és díjköltség összesen:</t>
  </si>
  <si>
    <t>B. Szerkezetépítési munkák főösszesítője</t>
  </si>
  <si>
    <t>Födémzárás</t>
  </si>
  <si>
    <t>Lift-építés tartószerkezeti munkái</t>
  </si>
  <si>
    <t>Bejáró híd új pályalemezzel</t>
  </si>
  <si>
    <t>Szerkezetépítési anyag és díjköltség összesen:</t>
  </si>
  <si>
    <t>C. Épületvillamossági munkák főösszesítője</t>
  </si>
  <si>
    <t>Elektromosenergia-ellátás, villanyszerelés</t>
  </si>
  <si>
    <t>Épületautomatika, -felügyelet (gyengeáram)</t>
  </si>
  <si>
    <t>Tűz- és füstvédelem</t>
  </si>
  <si>
    <t>Megújuló energiát hasznosító berendezések</t>
  </si>
  <si>
    <t>Épületvillamossági anyag és díjköltség összesen:</t>
  </si>
  <si>
    <t>D. Épületgépészeti munkák főösszesítője</t>
  </si>
  <si>
    <t>Fűtés</t>
  </si>
  <si>
    <t>Hőközpont</t>
  </si>
  <si>
    <t>Légtechnika</t>
  </si>
  <si>
    <t>Füstelszívás</t>
  </si>
  <si>
    <t>Levegő-víz hőszivattyús rendszer</t>
  </si>
  <si>
    <t>HMV termelés, napenergia hasznosítás</t>
  </si>
  <si>
    <t>Épületgépészeti anyag és díjköltség összesen:</t>
  </si>
  <si>
    <t>Katica Bölcsőde pályázati összeghatár kiírás szerint tervezett munkáinak főösszesítője</t>
  </si>
  <si>
    <t>A.</t>
  </si>
  <si>
    <t>Építőmesteri és szakipari munkák</t>
  </si>
  <si>
    <t>B.</t>
  </si>
  <si>
    <t>Szerkezetépítési munkák</t>
  </si>
  <si>
    <t>C.</t>
  </si>
  <si>
    <t>Épületvillamossági munkák</t>
  </si>
  <si>
    <t>D.</t>
  </si>
  <si>
    <t>Épületgépészeti munkák</t>
  </si>
  <si>
    <t>Anyag és díjköltség összesen:</t>
  </si>
  <si>
    <t>A munkák nettó összege (A + D):</t>
  </si>
  <si>
    <t>27 % ÁFA</t>
  </si>
  <si>
    <t>A munkák bruttó összege:</t>
  </si>
  <si>
    <t>Építőmesteri-szakipari munkák nettó díja:</t>
  </si>
  <si>
    <t>27% ÁFA:</t>
  </si>
  <si>
    <t>Építőmesteri és szakipari munkák bruttó díja:</t>
  </si>
  <si>
    <t>Fejezet szöveg / Tételsorszám</t>
  </si>
  <si>
    <t>Tételszámok</t>
  </si>
  <si>
    <t>Tételszövegek</t>
  </si>
  <si>
    <t>Mennyiség</t>
  </si>
  <si>
    <t>Mértékegység</t>
  </si>
  <si>
    <t>Egységárak</t>
  </si>
  <si>
    <t>Anyagár</t>
  </si>
  <si>
    <t>Munkadíj</t>
  </si>
  <si>
    <t>Gépköltség</t>
  </si>
  <si>
    <t>I. Homlokzati hőszigetelés</t>
  </si>
  <si>
    <t xml:space="preserve">Homlokzati állvány készítése és </t>
  </si>
  <si>
    <t>bontása korláttal, bokaléccel,</t>
  </si>
  <si>
    <t xml:space="preserve">KRAUSE-STABILO típusú, </t>
  </si>
  <si>
    <t xml:space="preserve">48,30x3,25 mm-es tüzihorganyzott </t>
  </si>
  <si>
    <t xml:space="preserve">acélcsőből </t>
  </si>
  <si>
    <t xml:space="preserve">készült </t>
  </si>
  <si>
    <t xml:space="preserve">függőleges kerettel, alu/fa </t>
  </si>
  <si>
    <t xml:space="preserve">járólapokkal, rendszerelemekből </t>
  </si>
  <si>
    <t>készítve,</t>
  </si>
  <si>
    <t>kétlábas, kétjárólapos kivitelben</t>
  </si>
  <si>
    <t>15-331-022-001-50-01200</t>
  </si>
  <si>
    <t>6,01-12,00 m magasságig</t>
  </si>
  <si>
    <t>m2</t>
  </si>
  <si>
    <t>A.:</t>
  </si>
  <si>
    <t>D.:</t>
  </si>
  <si>
    <t>G.:</t>
  </si>
  <si>
    <t xml:space="preserve">Homlokzati hőszigetelés, </t>
  </si>
  <si>
    <t>üvegszövetháló-erősítéssel,</t>
  </si>
  <si>
    <t xml:space="preserve">(mechanikai rögzítés, felületi </t>
  </si>
  <si>
    <t xml:space="preserve">zárás valamint kiegészítő </t>
  </si>
  <si>
    <t>profilokkülön tételben szerepelnek),</t>
  </si>
  <si>
    <t xml:space="preserve">egyenes él-képzésű, normál </t>
  </si>
  <si>
    <t xml:space="preserve">homlokzati EPS hőszigetelő </t>
  </si>
  <si>
    <t>lapokkal,</t>
  </si>
  <si>
    <t>ragasztóporból képzett ragasztóba,</t>
  </si>
  <si>
    <t>tagolatlan, sík, függőleges falon</t>
  </si>
  <si>
    <t xml:space="preserve">AUSTROTHERM GRAFIT expandált </t>
  </si>
  <si>
    <t xml:space="preserve">polisztirol keményhab hőszigetelő </t>
  </si>
  <si>
    <t xml:space="preserve">lemez, </t>
  </si>
  <si>
    <t>1000x500x120 mm</t>
  </si>
  <si>
    <t xml:space="preserve"> </t>
  </si>
  <si>
    <t>1000x500x160 mm</t>
  </si>
  <si>
    <t>Vasbeton pilléreken, nyílászárók között</t>
  </si>
  <si>
    <t>1000x500x 30 mm</t>
  </si>
  <si>
    <t>Kávába beforduló hőszigetelés</t>
  </si>
  <si>
    <t>Szakipari munkák</t>
  </si>
  <si>
    <t>Szigetelés</t>
  </si>
  <si>
    <t>Hőszigetelések</t>
  </si>
  <si>
    <t>Külső fal;</t>
  </si>
  <si>
    <t xml:space="preserve">homlokzati fal hő- és </t>
  </si>
  <si>
    <t>hangszigetelése,</t>
  </si>
  <si>
    <t xml:space="preserve">falazott vagy monolit vasbeton </t>
  </si>
  <si>
    <t>szerkezeten, függőleges felületen,</t>
  </si>
  <si>
    <t xml:space="preserve">vékonyvakolat alatti </t>
  </si>
  <si>
    <t xml:space="preserve">méretstabilexpandált polisztirolhab </t>
  </si>
  <si>
    <t>lemezzel</t>
  </si>
  <si>
    <t>Fűtetlen térrrel határos fal "hideg" oldalán</t>
  </si>
  <si>
    <t xml:space="preserve">Összetett külső hőszigetelő rendszer </t>
  </si>
  <si>
    <t>tartozékainak beépítése,</t>
  </si>
  <si>
    <t xml:space="preserve">BAUMIT típusú, lábazati </t>
  </si>
  <si>
    <t>zárószegély</t>
  </si>
  <si>
    <t>36-450-001-120-37-09101</t>
  </si>
  <si>
    <t>120 mm</t>
  </si>
  <si>
    <t>m</t>
  </si>
  <si>
    <t xml:space="preserve">BAUMIT típusú, vízorros sarokvédő </t>
  </si>
  <si>
    <t>profil</t>
  </si>
  <si>
    <t>36-450-001-001-37-09110</t>
  </si>
  <si>
    <t xml:space="preserve">BAUMIT típusú, nyílászáró </t>
  </si>
  <si>
    <t>csatlakozó profil</t>
  </si>
  <si>
    <t>36-450-001-001-37-09111</t>
  </si>
  <si>
    <t>BAUMIT típusú, sarokvédő szegély</t>
  </si>
  <si>
    <t>36-450-001-002-37-09103</t>
  </si>
  <si>
    <t>üvegszövettel</t>
  </si>
  <si>
    <t xml:space="preserve">Dübel beépítése összetett külső </t>
  </si>
  <si>
    <t>hőszigetelő rendszerhez,</t>
  </si>
  <si>
    <t xml:space="preserve">BAUMIT IDK típusú, polisztirol </t>
  </si>
  <si>
    <t>hőszigetelő lemezekhez</t>
  </si>
  <si>
    <t>36-450-005-155-37-09105</t>
  </si>
  <si>
    <t>8/60x155 mm</t>
  </si>
  <si>
    <t>db</t>
  </si>
  <si>
    <t>36-450-005-175-37-09105</t>
  </si>
  <si>
    <t>8/60x195 mm</t>
  </si>
  <si>
    <t>Vakolás és rabicolás</t>
  </si>
  <si>
    <t xml:space="preserve">Előkészítő munkák, alapozók, </t>
  </si>
  <si>
    <t>előfröcskölők, gúzrétegek, külső-</t>
  </si>
  <si>
    <t xml:space="preserve">belső </t>
  </si>
  <si>
    <t>vakolatokhoz</t>
  </si>
  <si>
    <t xml:space="preserve">Vékonyvakolat alapozók felhordása, </t>
  </si>
  <si>
    <t>kézi erővel</t>
  </si>
  <si>
    <t xml:space="preserve">Baumit Univerzális alapozó </t>
  </si>
  <si>
    <t>Cikkszám: 960125, tapaszolt felületre</t>
  </si>
  <si>
    <t xml:space="preserve">Homlokzatvakolatok, előkevert gyári </t>
  </si>
  <si>
    <t>szárazhabarcsból</t>
  </si>
  <si>
    <t xml:space="preserve">Vékonyvakolatok, színvakolatok </t>
  </si>
  <si>
    <t xml:space="preserve">felhordásaalapozott, előkészített </t>
  </si>
  <si>
    <t>felületre,</t>
  </si>
  <si>
    <t>vödrös kiszerelésű anyagból,</t>
  </si>
  <si>
    <t xml:space="preserve">szilikát vékonyvakolat készítése, egy </t>
  </si>
  <si>
    <t>rétegben,</t>
  </si>
  <si>
    <t>1,5-2,5 mm-es szemcsemérettel</t>
  </si>
  <si>
    <t>Baumit life 0019</t>
  </si>
  <si>
    <t xml:space="preserve">Baumit Szilikát Vakolat, kapart 1,5 </t>
  </si>
  <si>
    <t>mm, I. színcsoport</t>
  </si>
  <si>
    <t>Baumit life 0026</t>
  </si>
  <si>
    <t>mm, II. színcsoport</t>
  </si>
  <si>
    <t>Baumit life 0282</t>
  </si>
  <si>
    <t>mm, III. színcsoport</t>
  </si>
  <si>
    <t>Baumit life 1033</t>
  </si>
  <si>
    <t>Baumit life 0772</t>
  </si>
  <si>
    <t xml:space="preserve">Fém vázszerkezetű gipszkarton </t>
  </si>
  <si>
    <t>építőlemez borítású előtétfal,</t>
  </si>
  <si>
    <t xml:space="preserve">egyszeres tartóvázzal, a szükséges </t>
  </si>
  <si>
    <t>szerelési segédanyagokkal</t>
  </si>
  <si>
    <t xml:space="preserve">felszerelve, az illesztések és </t>
  </si>
  <si>
    <t>csavarfej helyek glettelésével,</t>
  </si>
  <si>
    <t>hőszigetelés nélkül,</t>
  </si>
  <si>
    <t xml:space="preserve">KNAUF gyártmányú, előtétfal CD </t>
  </si>
  <si>
    <t>tartóvázzal,</t>
  </si>
  <si>
    <t xml:space="preserve">2 réteg impregnált építőlemezzel, </t>
  </si>
  <si>
    <t>GKB-I típusú,</t>
  </si>
  <si>
    <t xml:space="preserve">Fűtetlen helyiséggel határos fal hideg </t>
  </si>
  <si>
    <t>oldalán, 5 cm légréteg biztosításával.</t>
  </si>
  <si>
    <t>37-112-002-005-01-12130</t>
  </si>
  <si>
    <t>HA 13 jelű, 2x12,5 mm vtg.</t>
  </si>
  <si>
    <t>II. Lapostető szigetelés</t>
  </si>
  <si>
    <t>Bontási munkák</t>
  </si>
  <si>
    <t xml:space="preserve">Meglévő és megmaradó bitumenes </t>
  </si>
  <si>
    <t>lemez csapadékvíz elleni szigetelés,</t>
  </si>
  <si>
    <t xml:space="preserve">hólyagjainak, gyűrődéseinek </t>
  </si>
  <si>
    <t xml:space="preserve">felvágása ragasztott vagy olvasztott </t>
  </si>
  <si>
    <t xml:space="preserve">szigetelőlemeznél,kettő vagy több </t>
  </si>
  <si>
    <t>réteg lemez esetén</t>
  </si>
  <si>
    <t>Lapostető hő- és hangszigetelése;</t>
  </si>
  <si>
    <t xml:space="preserve">Egyenes rétegrendű nemjárható </t>
  </si>
  <si>
    <t xml:space="preserve">lapostetőn vagy extenzív zöldtetőn, </t>
  </si>
  <si>
    <t xml:space="preserve">expandált polisztirolhab hőszigetelő </t>
  </si>
  <si>
    <t>egy rétegben,</t>
  </si>
  <si>
    <t>Csapadékvíz-szigetelések</t>
  </si>
  <si>
    <t>Csapadékvíz elleni szigetelés;</t>
  </si>
  <si>
    <t>Hajlaték elhelyezése faltőben,</t>
  </si>
  <si>
    <t xml:space="preserve">expandált polisztirolhab (EPS), </t>
  </si>
  <si>
    <t xml:space="preserve">poliuretánhab (PUR)vagy kőzetgyapot </t>
  </si>
  <si>
    <t xml:space="preserve">anyagú </t>
  </si>
  <si>
    <t>hajlaték</t>
  </si>
  <si>
    <t xml:space="preserve">AUSTROTHERM expandált polisztirol </t>
  </si>
  <si>
    <t>ékelem, AT-N100 ÉK 100x10x 5 cm</t>
  </si>
  <si>
    <t>fm</t>
  </si>
  <si>
    <t xml:space="preserve">Alsó réteg szigetelés készítése,egy </t>
  </si>
  <si>
    <t>réteg bitumenes lemezzel,</t>
  </si>
  <si>
    <t>vízszintes felületen,</t>
  </si>
  <si>
    <t>minimum 3,0 mm vastag</t>
  </si>
  <si>
    <t xml:space="preserve">elasztomerbitumenes (SBS modifikált </t>
  </si>
  <si>
    <t xml:space="preserve">vagy SBS/oxidált duo) lemezzel, </t>
  </si>
  <si>
    <t xml:space="preserve">aljzathoz </t>
  </si>
  <si>
    <t xml:space="preserve">mechanikai rögzítéssel (rögzítés </t>
  </si>
  <si>
    <t>külön tételben)</t>
  </si>
  <si>
    <t xml:space="preserve">ICOPAL MEMBRANA PM 3 mm </t>
  </si>
  <si>
    <t xml:space="preserve">vastag elasztomerbitumenes (SBS </t>
  </si>
  <si>
    <t xml:space="preserve">modifikált) </t>
  </si>
  <si>
    <t>lemez, mechanikai rögzítéshez</t>
  </si>
  <si>
    <t xml:space="preserve">függőleges felületen (épületlábazaton </t>
  </si>
  <si>
    <t>vagy attikafalon),</t>
  </si>
  <si>
    <t>minimum 4,0 mm vastag</t>
  </si>
  <si>
    <t xml:space="preserve">elasztomerbitumenes (SBS </t>
  </si>
  <si>
    <t xml:space="preserve">modifikált) lemezzel,az aljzathoz </t>
  </si>
  <si>
    <t xml:space="preserve">teljes felületű </t>
  </si>
  <si>
    <t xml:space="preserve">olvasztásos ragasztással,az </t>
  </si>
  <si>
    <t xml:space="preserve">átlapolásoknál teljes felületű </t>
  </si>
  <si>
    <t>hegesztéssel fektetve</t>
  </si>
  <si>
    <t xml:space="preserve">VILLAS E-G 4 F/K, üvegszövet </t>
  </si>
  <si>
    <t xml:space="preserve">hordozórétegű, 4 mm névleges </t>
  </si>
  <si>
    <t xml:space="preserve">vastagságú, </t>
  </si>
  <si>
    <t>modifikált) lemez</t>
  </si>
  <si>
    <t xml:space="preserve">Felső réteg szigetelés készítése,egy </t>
  </si>
  <si>
    <t>nehéz felületvédelem nélküli tetőkön,</t>
  </si>
  <si>
    <t xml:space="preserve">minimum 4,0 mm vastag </t>
  </si>
  <si>
    <t>palaőrlemény hintésű</t>
  </si>
  <si>
    <t xml:space="preserve">modifikált) lemezzel,az alsó réteghez </t>
  </si>
  <si>
    <t xml:space="preserve">hegesztéssel,fél lemezszélesség </t>
  </si>
  <si>
    <t>eltolással fektetve</t>
  </si>
  <si>
    <t xml:space="preserve">VILLAS E-PV 4 S/K, poliészterfátyol </t>
  </si>
  <si>
    <t xml:space="preserve">hordozórétegű, 4,2 mm vastag, SBS </t>
  </si>
  <si>
    <t>modifikált zárólemez</t>
  </si>
  <si>
    <t>Szigetelések rögzítése</t>
  </si>
  <si>
    <t>Szigetelések rögzítése;</t>
  </si>
  <si>
    <t xml:space="preserve">Vízszigetelő lemezek illetve </t>
  </si>
  <si>
    <t xml:space="preserve">hőszigetelő táblákszélszívás elleni </t>
  </si>
  <si>
    <t xml:space="preserve">vonalmenti </t>
  </si>
  <si>
    <t xml:space="preserve">mechanikai rögzítése tetőkön, 20 m </t>
  </si>
  <si>
    <t>épületmagasságig,</t>
  </si>
  <si>
    <t xml:space="preserve">vízszintes, függőleges vagy ferde </t>
  </si>
  <si>
    <t>felületen,</t>
  </si>
  <si>
    <t xml:space="preserve">beton anyagú aljzatszerkezetnél, </t>
  </si>
  <si>
    <t xml:space="preserve">műanyag beütődübelekkel és fém </t>
  </si>
  <si>
    <t>szegekkel</t>
  </si>
  <si>
    <t xml:space="preserve">Tetőösszefolyó beépítése bitumenes </t>
  </si>
  <si>
    <t>kitt tömítéssel, dübeles</t>
  </si>
  <si>
    <t xml:space="preserve">rögzítéssel, modifikált bitumenes </t>
  </si>
  <si>
    <t>zárólemezből készült szigetelő</t>
  </si>
  <si>
    <t xml:space="preserve">gallérral, vízhatlan kapcsolat </t>
  </si>
  <si>
    <t>kialakításával,</t>
  </si>
  <si>
    <t xml:space="preserve">ITALPROFILI típus, PVC, két </t>
  </si>
  <si>
    <t>tölcséres,</t>
  </si>
  <si>
    <t>flexibilis lombkosárral (Art. 26)</t>
  </si>
  <si>
    <t>48-195-022-125-27-04600</t>
  </si>
  <si>
    <t>Art. 33 125/330mm</t>
  </si>
  <si>
    <t xml:space="preserve">Páraszellőző beépítése bitumenes </t>
  </si>
  <si>
    <t>zárólemezből készült</t>
  </si>
  <si>
    <t xml:space="preserve">szigetelő gallérral, vízhatlan kapcsolat </t>
  </si>
  <si>
    <t>ITALPROFILI típusú,</t>
  </si>
  <si>
    <t>kétrészes</t>
  </si>
  <si>
    <t>48-195-012-076-27-02300</t>
  </si>
  <si>
    <t>Art. 49 75/270mm</t>
  </si>
  <si>
    <t xml:space="preserve">Dilatációs profil beépítése, dübeles </t>
  </si>
  <si>
    <t>rögzítéssel, vízhatlan</t>
  </si>
  <si>
    <t>kapcsolat kialakításával,</t>
  </si>
  <si>
    <t xml:space="preserve">modifikált bitumenes </t>
  </si>
  <si>
    <t>szigetelőlemezzel,</t>
  </si>
  <si>
    <t>bitumenes szigetelésekhez</t>
  </si>
  <si>
    <t>48-195-041-692-27-07700</t>
  </si>
  <si>
    <t>Art. 692</t>
  </si>
  <si>
    <t>Bádogozás</t>
  </si>
  <si>
    <t xml:space="preserve">Falfedések egy vagy két vízorros, </t>
  </si>
  <si>
    <t xml:space="preserve">hajlatbádog bontása,100 cm kiterített </t>
  </si>
  <si>
    <t>szélességig</t>
  </si>
  <si>
    <t xml:space="preserve">Kétvízorros falfedés szerelése és </t>
  </si>
  <si>
    <t>rögzítése,</t>
  </si>
  <si>
    <t>egyenes kivitelben,</t>
  </si>
  <si>
    <t>0,65 mm vastag horganylemezből</t>
  </si>
  <si>
    <t>43-513-012-017-25-27310</t>
  </si>
  <si>
    <t>100 cm kiterített szélességgel</t>
  </si>
  <si>
    <t>III. Homlokzati nyílászárók cseréje</t>
  </si>
  <si>
    <t>Asztalosszerkezetek elhelyezése</t>
  </si>
  <si>
    <t>Bontások</t>
  </si>
  <si>
    <t xml:space="preserve">Fa nyílászáró szerkezetek bontása, </t>
  </si>
  <si>
    <t>ajtó, ablak vagy kapu,</t>
  </si>
  <si>
    <t>6,01 m2 felett</t>
  </si>
  <si>
    <t>Vasbeton fal bontása kézi erővel</t>
  </si>
  <si>
    <t>31-000-212-000-00-00000</t>
  </si>
  <si>
    <t>25 cm vastagság felett</t>
  </si>
  <si>
    <t>m3</t>
  </si>
  <si>
    <t xml:space="preserve">Fokozott hőszigetelésű, hőhídmentes </t>
  </si>
  <si>
    <t>PVC tok- és szárnyszerkezetű</t>
  </si>
  <si>
    <t xml:space="preserve">homlokzati ablak, 1 vízszintes és 2 </t>
  </si>
  <si>
    <t xml:space="preserve">függőleges tokosztással, alul bukó, </t>
  </si>
  <si>
    <t xml:space="preserve">felül oldalt </t>
  </si>
  <si>
    <t xml:space="preserve">nyíló szárnyakkal. Profil: 5 kamrás, </t>
  </si>
  <si>
    <t xml:space="preserve">70 mm vtg. Aluplast IDEAL 4000 </t>
  </si>
  <si>
    <t xml:space="preserve">ENERGETO, </t>
  </si>
  <si>
    <t xml:space="preserve">körben 35 mm tokszélesítéssel, </t>
  </si>
  <si>
    <t xml:space="preserve">üvegezés: 4-16-4 low-e+argon, </t>
  </si>
  <si>
    <t xml:space="preserve">vasalat: </t>
  </si>
  <si>
    <t xml:space="preserve">Winkhaus. </t>
  </si>
  <si>
    <t xml:space="preserve">Beépítve kihagyott kőműves nyílásba, </t>
  </si>
  <si>
    <t xml:space="preserve">légzáró hézagtömítéssel, kívül </t>
  </si>
  <si>
    <t xml:space="preserve">tartósan </t>
  </si>
  <si>
    <t>rugalmas vízzáró tömítéssel.</t>
  </si>
  <si>
    <t>Uw = 1,15 W/m2K</t>
  </si>
  <si>
    <t>AB 001 jelű</t>
  </si>
  <si>
    <t>K-00-000676</t>
  </si>
  <si>
    <t>2,70 x 1,80 m</t>
  </si>
  <si>
    <t xml:space="preserve">homlokzati ablak, 2 függőleges </t>
  </si>
  <si>
    <t xml:space="preserve">tokosztással bukó szárnyakkal. </t>
  </si>
  <si>
    <t xml:space="preserve">Profil: 5 kamrás, </t>
  </si>
  <si>
    <t xml:space="preserve">ENERGETO, körben 35 mm </t>
  </si>
  <si>
    <t xml:space="preserve">tokszélesítéssel, </t>
  </si>
  <si>
    <t xml:space="preserve">vasalat: Winkhaus, 3 db távnyitóval. </t>
  </si>
  <si>
    <t>AB 002 jelű</t>
  </si>
  <si>
    <t>K-00-000678</t>
  </si>
  <si>
    <t>2,70 x 0,90 m</t>
  </si>
  <si>
    <t xml:space="preserve">homlokzati ablak 1 függőleges </t>
  </si>
  <si>
    <t xml:space="preserve">vasalat: Winkhaus, 2 db távnyitóval. </t>
  </si>
  <si>
    <t>AB 003 jelű</t>
  </si>
  <si>
    <t>K-00-000679</t>
  </si>
  <si>
    <t xml:space="preserve">homlokzati ablak, 1 vízszintes és </t>
  </si>
  <si>
    <t xml:space="preserve">1függőleges tokosztással, alul bukó, </t>
  </si>
  <si>
    <t xml:space="preserve">felül bukó- </t>
  </si>
  <si>
    <t xml:space="preserve">nyíló szárnyakkal. Függőleges osztás </t>
  </si>
  <si>
    <t xml:space="preserve">mellett két oldalon tömör, hőszigetelt </t>
  </si>
  <si>
    <t xml:space="preserve">PVC </t>
  </si>
  <si>
    <t xml:space="preserve">betétekkel. Profil: 5 kamrás, 70 mm </t>
  </si>
  <si>
    <t xml:space="preserve">vtg. Aluplast IDEAL 4000 </t>
  </si>
  <si>
    <t xml:space="preserve">üvegezés: 4-16-4 low-e+argon, a </t>
  </si>
  <si>
    <t xml:space="preserve">belső tábla </t>
  </si>
  <si>
    <t xml:space="preserve">savmaratott. Vasalat: Winkhaus. </t>
  </si>
  <si>
    <t>AB 004 jelű</t>
  </si>
  <si>
    <t>K-00-000680</t>
  </si>
  <si>
    <t xml:space="preserve">homlokzati kétszárnyú, félig </t>
  </si>
  <si>
    <t xml:space="preserve">üvegezett teraszajtó, bukó </t>
  </si>
  <si>
    <t xml:space="preserve">felülvilágítóval. Profil: 5 </t>
  </si>
  <si>
    <t xml:space="preserve">kamrás, 70 mm vtg. Aluplast IDEAL </t>
  </si>
  <si>
    <t xml:space="preserve">4000 ENERGETO, 3 oldalon 35 mm </t>
  </si>
  <si>
    <t xml:space="preserve">tokszélesítéssel, üvegezés: 4-16-4 </t>
  </si>
  <si>
    <t xml:space="preserve">low-e+argon, vasalat: Winkhaus. Az </t>
  </si>
  <si>
    <t xml:space="preserve">ajtó </t>
  </si>
  <si>
    <t xml:space="preserve">szárnyakban parapet-magasságig </t>
  </si>
  <si>
    <t xml:space="preserve">tömör, hőszigetelt PVC betét készül. </t>
  </si>
  <si>
    <t xml:space="preserve">Akadálymentes küszöb, max. 2 cm </t>
  </si>
  <si>
    <t xml:space="preserve">magas.Másik ajtó csatlakozásához </t>
  </si>
  <si>
    <t xml:space="preserve">és </t>
  </si>
  <si>
    <t xml:space="preserve">válaszfal fogadásához merevítő-soroló </t>
  </si>
  <si>
    <t xml:space="preserve">borda kerül beépítésre. Beépítve </t>
  </si>
  <si>
    <t xml:space="preserve">kihagyott </t>
  </si>
  <si>
    <t xml:space="preserve">kőműves nyílásba, légzáró </t>
  </si>
  <si>
    <t xml:space="preserve">hézagtömítéssel, kívül tartósan </t>
  </si>
  <si>
    <t xml:space="preserve">rugalmas vízzáró </t>
  </si>
  <si>
    <t>tömítéssel.</t>
  </si>
  <si>
    <t>AJ 001 jelű</t>
  </si>
  <si>
    <t>K-00-000682</t>
  </si>
  <si>
    <t>1,285 x 2,60 cm</t>
  </si>
  <si>
    <t xml:space="preserve">homlokzati tömör egyszárnyú ajtó, fix </t>
  </si>
  <si>
    <t xml:space="preserve">oldalsó panellel, bukó felülvilágítóval. </t>
  </si>
  <si>
    <t xml:space="preserve">4000 ENERGETO, 2 oldalon 35 mm </t>
  </si>
  <si>
    <t xml:space="preserve">szárnyakban és az oldalsó panelben </t>
  </si>
  <si>
    <t xml:space="preserve">hőszigetelt PVC betét készül. </t>
  </si>
  <si>
    <t xml:space="preserve">tömítéssel. Jobbos-balos </t>
  </si>
  <si>
    <t>kialakítással készül.</t>
  </si>
  <si>
    <t>AJ 002 jelű</t>
  </si>
  <si>
    <t>K-00-000683</t>
  </si>
  <si>
    <t>1,285 x 2,60 m</t>
  </si>
  <si>
    <t xml:space="preserve">Hőhidas PVC tok- és </t>
  </si>
  <si>
    <t xml:space="preserve">szárnyszerkezetű homlokzati tömör </t>
  </si>
  <si>
    <t xml:space="preserve">egyszárnyú ajtó, fix </t>
  </si>
  <si>
    <t>hézagtömítéssel</t>
  </si>
  <si>
    <t xml:space="preserve">válaszfal fogadásához merevítő-, kívül </t>
  </si>
  <si>
    <t xml:space="preserve">tartósan rugalmas vízzáró </t>
  </si>
  <si>
    <t>AJ 003 jelű</t>
  </si>
  <si>
    <t>K-00-000684</t>
  </si>
  <si>
    <t xml:space="preserve">Homlokzati megjelenés, mint az AJ </t>
  </si>
  <si>
    <t xml:space="preserve">002 jelű. </t>
  </si>
  <si>
    <t xml:space="preserve">Az ajtószárnyakban alul-felül szellőző </t>
  </si>
  <si>
    <t>rács kerül beépítésre, rovarhálóval.</t>
  </si>
  <si>
    <t xml:space="preserve">tömítéssel. Jobbos kialakítással </t>
  </si>
  <si>
    <t>készül.</t>
  </si>
  <si>
    <t>AJ 004 jelű</t>
  </si>
  <si>
    <t>K-00-000685</t>
  </si>
  <si>
    <t xml:space="preserve">Beltéri PVC ablakpárkány fehér </t>
  </si>
  <si>
    <t xml:space="preserve">színben, alsó rögzítő-merevítő </t>
  </si>
  <si>
    <t xml:space="preserve">bordával, </t>
  </si>
  <si>
    <t xml:space="preserve">véglezárókkal elhelyezve, 150 mm </t>
  </si>
  <si>
    <t>szélességben.</t>
  </si>
  <si>
    <t>K-00-000686</t>
  </si>
  <si>
    <t xml:space="preserve">Fehér PVC Hézagtakaró léc rögzítése </t>
  </si>
  <si>
    <t>műanyag nyílászárók belső oldalán,</t>
  </si>
  <si>
    <t xml:space="preserve">csatlakozó szerkezetek </t>
  </si>
  <si>
    <t>hézagzárására.</t>
  </si>
  <si>
    <t>K-00-000687</t>
  </si>
  <si>
    <t xml:space="preserve">Külső PVC ablakpárkány fehér </t>
  </si>
  <si>
    <t xml:space="preserve">véglezárókkal elhelyezve, 250 mm </t>
  </si>
  <si>
    <t>K-00-000689</t>
  </si>
  <si>
    <t xml:space="preserve">Hőhídmentes alumínium tok- és </t>
  </si>
  <si>
    <t xml:space="preserve">szárnyszerkezetű, fokozott </t>
  </si>
  <si>
    <t xml:space="preserve">hőszigetelő </t>
  </si>
  <si>
    <t xml:space="preserve">üvegezésű </t>
  </si>
  <si>
    <t xml:space="preserve">bejárati üvegfal, akadálymentes </t>
  </si>
  <si>
    <t xml:space="preserve">közlekedésre tervezve. Tok és </t>
  </si>
  <si>
    <t xml:space="preserve">szárnyszerkezet: </t>
  </si>
  <si>
    <t xml:space="preserve">SCHÜCO ADS 70.HI rendszer, Ug = </t>
  </si>
  <si>
    <t xml:space="preserve">1,0 W/m2K melegperemes </t>
  </si>
  <si>
    <t xml:space="preserve">üvegezéssel, automata süllyedő </t>
  </si>
  <si>
    <t xml:space="preserve">küszöbbel. Kilincsek, pántok a </t>
  </si>
  <si>
    <t xml:space="preserve">rendszerheuz </t>
  </si>
  <si>
    <t xml:space="preserve">tartozó eloxált alumínium felülettel. </t>
  </si>
  <si>
    <t xml:space="preserve">Az ajtó 1 függőleges és 1 vízszintes </t>
  </si>
  <si>
    <t xml:space="preserve">tokosztással készül, fix felülvilágítóval </t>
  </si>
  <si>
    <t xml:space="preserve">és fix oldalvilágítóval. A felnyíló </t>
  </si>
  <si>
    <t xml:space="preserve">ajtószárnyak </t>
  </si>
  <si>
    <t xml:space="preserve">aszimmetrikus kialkításúak, az </t>
  </si>
  <si>
    <t xml:space="preserve">akadálymentes áthaladást biztosító </t>
  </si>
  <si>
    <t>névleges szélességű. A parapet-</t>
  </si>
  <si>
    <t xml:space="preserve">mezőkben mindkét oldalon biztonsági </t>
  </si>
  <si>
    <t xml:space="preserve">fóliával ragasztott üvegezés készül. A </t>
  </si>
  <si>
    <t xml:space="preserve">felületkezelés gyári porszórás RAL </t>
  </si>
  <si>
    <t xml:space="preserve">1013 törtfehér </t>
  </si>
  <si>
    <t xml:space="preserve">színben. Az akadálymentes </t>
  </si>
  <si>
    <t xml:space="preserve">Az üvegfelületeken figyelemfelhívó </t>
  </si>
  <si>
    <t xml:space="preserve">matrica ragasztás készül. Beépítve </t>
  </si>
  <si>
    <t xml:space="preserve">tömítéssel, belül porszórt alumínium </t>
  </si>
  <si>
    <t xml:space="preserve">hézagtakaróval. Az üvegfal 2 jobbos </t>
  </si>
  <si>
    <t>Uw = 1,4 W/m2K</t>
  </si>
  <si>
    <t>ÜF 001 jelű</t>
  </si>
  <si>
    <t>K-00-000690</t>
  </si>
  <si>
    <t>2,70 x 2,60 m</t>
  </si>
  <si>
    <t xml:space="preserve">bejárati üvegfal. Tok és </t>
  </si>
  <si>
    <t xml:space="preserve">szárnyszerkezet: SCHÜCO ADS </t>
  </si>
  <si>
    <t xml:space="preserve">70.HI rendszer, Ug = 1,0 </t>
  </si>
  <si>
    <t xml:space="preserve">W/m2K melegperemes hőszigetelő </t>
  </si>
  <si>
    <t xml:space="preserve">küszöbbel. </t>
  </si>
  <si>
    <t xml:space="preserve">Kilincsek, pántok a rendszerhez </t>
  </si>
  <si>
    <t xml:space="preserve">felszereltek. Az ajtó 2 függőleges és </t>
  </si>
  <si>
    <t xml:space="preserve">1 vízszintes </t>
  </si>
  <si>
    <t xml:space="preserve">oldalsó mezőkkell. A felnyíló </t>
  </si>
  <si>
    <t xml:space="preserve">ajtószárnyak szimmetrikus </t>
  </si>
  <si>
    <t xml:space="preserve">kialkításúak, 1,05 m </t>
  </si>
  <si>
    <t xml:space="preserve">névleges szélességű szárnyakkal. A </t>
  </si>
  <si>
    <t xml:space="preserve">parapet-mezőkben mindkét oldalon </t>
  </si>
  <si>
    <t xml:space="preserve">biztonsági </t>
  </si>
  <si>
    <t xml:space="preserve">törtfehér színben. Az akadálymentes </t>
  </si>
  <si>
    <t xml:space="preserve">hézagtakaróval. </t>
  </si>
  <si>
    <t>ÜF 002 jelű</t>
  </si>
  <si>
    <t>K-00-000691</t>
  </si>
  <si>
    <t xml:space="preserve">Keskenyvakolat pótlása vagy </t>
  </si>
  <si>
    <t>horonyelvakolás,</t>
  </si>
  <si>
    <t>oldalfalon</t>
  </si>
  <si>
    <t>36-901-022-400-25-55010</t>
  </si>
  <si>
    <t>10 cm szélességig</t>
  </si>
  <si>
    <t xml:space="preserve">Falsimítás műanyag kötőanyagú </t>
  </si>
  <si>
    <t>készítménnyel,</t>
  </si>
  <si>
    <t xml:space="preserve">1,5 mm vastagságig, </t>
  </si>
  <si>
    <t>felülettisztítással, portalanítással,</t>
  </si>
  <si>
    <t xml:space="preserve">sarkok, élek legömbölyítésével, </t>
  </si>
  <si>
    <t>csiszolással,</t>
  </si>
  <si>
    <t xml:space="preserve">BAUMIT FINOBELLO típusú, </t>
  </si>
  <si>
    <t>gipszes glettel</t>
  </si>
  <si>
    <t>47-151-001-001-34-14111</t>
  </si>
  <si>
    <t xml:space="preserve">Festés szilikát bázisú beltéri </t>
  </si>
  <si>
    <t>falfestékkel,</t>
  </si>
  <si>
    <t xml:space="preserve">két rétegben, a felület </t>
  </si>
  <si>
    <t>megtisztításával, kaparással,</t>
  </si>
  <si>
    <t xml:space="preserve">dörzsöléssel, lemosással, </t>
  </si>
  <si>
    <t>tapaszolással,</t>
  </si>
  <si>
    <t xml:space="preserve">BAUMIT KLÍMA típusú, fehér színű </t>
  </si>
  <si>
    <t>festékkel,</t>
  </si>
  <si>
    <t>M-47-141-001-001-34-14120</t>
  </si>
  <si>
    <t>IV. Kültéri akadálymentesítés</t>
  </si>
  <si>
    <t>Lakatos-szerkezetek elhelyezése</t>
  </si>
  <si>
    <t>Rácsok, korlátok, kerítések bontása,</t>
  </si>
  <si>
    <t>idomacél rács vagy korlát</t>
  </si>
  <si>
    <t>Bejárati híd korlátjának bontása</t>
  </si>
  <si>
    <t>Közlekedés építési munkák</t>
  </si>
  <si>
    <t>Hídépítés</t>
  </si>
  <si>
    <t>Burkolatbontások hídpályán,</t>
  </si>
  <si>
    <t xml:space="preserve">betonburkolat marása hídpályán </t>
  </si>
  <si>
    <t xml:space="preserve">kisgépes módszerrel, kiegészítő kézi </t>
  </si>
  <si>
    <t>munkával,</t>
  </si>
  <si>
    <t>Betonburkolatok marása hídpályán</t>
  </si>
  <si>
    <t xml:space="preserve">Korlátok, rácsok, kerítések </t>
  </si>
  <si>
    <t>elhelyezése</t>
  </si>
  <si>
    <t xml:space="preserve">Acél, alumínium erkély-, folyosó- és </t>
  </si>
  <si>
    <t xml:space="preserve">mellvédkorlátelhelyezése, fészekbe </t>
  </si>
  <si>
    <t xml:space="preserve">vagy </t>
  </si>
  <si>
    <t>kőcsavaros rögzítéssel</t>
  </si>
  <si>
    <t xml:space="preserve">Tüzihorganyzott acél biztonsági </t>
  </si>
  <si>
    <t xml:space="preserve">korlátrendszer, porszórt felülettel, </t>
  </si>
  <si>
    <t>1000x1500 mm</t>
  </si>
  <si>
    <t xml:space="preserve">40x40x4 mm-es merevített acél </t>
  </si>
  <si>
    <t xml:space="preserve">zártszelvényű oszlopok között L </t>
  </si>
  <si>
    <t xml:space="preserve">40x40x2 mm </t>
  </si>
  <si>
    <t xml:space="preserve">szelvényekből rácsozat készítése </t>
  </si>
  <si>
    <t xml:space="preserve">max. 80 mm osztásközzel, alul-felül </t>
  </si>
  <si>
    <t xml:space="preserve">összekötő </t>
  </si>
  <si>
    <t>idommal, D= 1,5' acél fogódzóval.</t>
  </si>
  <si>
    <t>Hídszerkezet korlátja</t>
  </si>
  <si>
    <t xml:space="preserve">Aszimmetrikus kétszárnyú </t>
  </si>
  <si>
    <t>kerítéskapu,</t>
  </si>
  <si>
    <t xml:space="preserve">100x100x3 mm-es kapuoszlopokkal, </t>
  </si>
  <si>
    <t>vasalattal</t>
  </si>
  <si>
    <t xml:space="preserve">(2 db hegeszthető forgáspont, normál </t>
  </si>
  <si>
    <t>biztonsági</t>
  </si>
  <si>
    <t xml:space="preserve">zárszerkezet, kilincspár, </t>
  </si>
  <si>
    <t>középletűző), kapuoszlopok</t>
  </si>
  <si>
    <t>betonlábazathoz rögzítve,</t>
  </si>
  <si>
    <t>kerítéselemekhez csatlakoztatva,</t>
  </si>
  <si>
    <t xml:space="preserve">L 40x40x2 mm-es szelvényekből </t>
  </si>
  <si>
    <t>készített rácsos betéttel,</t>
  </si>
  <si>
    <t xml:space="preserve">tűzihorganyzott-porszórt kivitelben, </t>
  </si>
  <si>
    <t>M-45-401-031-150-04-32301</t>
  </si>
  <si>
    <t>1500 mm magasságú</t>
  </si>
  <si>
    <t>Befejező munkák</t>
  </si>
  <si>
    <t>Szigetelések és védelmük,</t>
  </si>
  <si>
    <t>Szigetelés,</t>
  </si>
  <si>
    <t>modifikált bitumenes kent szigetelés</t>
  </si>
  <si>
    <t xml:space="preserve">KEMIKÁL Bornit BitumenLatex Super </t>
  </si>
  <si>
    <t>UV modifikált bitumen-emulzió, 25 l</t>
  </si>
  <si>
    <t>Szigetelést védő réteg,</t>
  </si>
  <si>
    <t>modifikált öntött aszfalt (mÖA)</t>
  </si>
  <si>
    <t xml:space="preserve">MA8 20/30, MA8 35/50 jelű öntött </t>
  </si>
  <si>
    <t>aszfaltkeverék, homokkal, zúzottkővel</t>
  </si>
  <si>
    <t xml:space="preserve">Termoplasztik anyagból készített </t>
  </si>
  <si>
    <t xml:space="preserve">taktilis vezető sáv előkészített </t>
  </si>
  <si>
    <t>TacGuide vezető elem 600x300 mm</t>
  </si>
  <si>
    <t>K-00-000704</t>
  </si>
  <si>
    <t>TacPad B2b jelölő elem 300x300 mm</t>
  </si>
  <si>
    <t>K-00-000705</t>
  </si>
  <si>
    <t>Útpályatartozékok építése</t>
  </si>
  <si>
    <t>Útburkolati jelek</t>
  </si>
  <si>
    <t>Útburkolati jelek készítése,</t>
  </si>
  <si>
    <t>hagyományos oldószeres festékkel,</t>
  </si>
  <si>
    <t>kézi jel</t>
  </si>
  <si>
    <t xml:space="preserve">Vízesbázisú festékek Plastiroute </t>
  </si>
  <si>
    <t>UWS</t>
  </si>
  <si>
    <t>Akadálymentes parkoló kialakítása</t>
  </si>
  <si>
    <t xml:space="preserve">Útburkolati jelek készítése </t>
  </si>
  <si>
    <t xml:space="preserve">előregyártottjelzőanyagok </t>
  </si>
  <si>
    <t>felhasználásával,</t>
  </si>
  <si>
    <t xml:space="preserve">előregyártott burkolati jelek, </t>
  </si>
  <si>
    <t>burkolatra rögzítve</t>
  </si>
  <si>
    <t xml:space="preserve">Előregyártott útburkolati jel </t>
  </si>
  <si>
    <t>(Plastiroute), Mozgássérült jel, 1 m</t>
  </si>
  <si>
    <t xml:space="preserve">KRESZ-tábla kihelyezése </t>
  </si>
  <si>
    <t>akadálymentes parkoló jelölésére</t>
  </si>
  <si>
    <t>K-00-000707</t>
  </si>
  <si>
    <t>Építőmesteri munkák</t>
  </si>
  <si>
    <t>Helyszíni beton és vasbeton munkák</t>
  </si>
  <si>
    <t xml:space="preserve">Beton aljzatok, járdák bontása 10 cm </t>
  </si>
  <si>
    <t>vastagságig,</t>
  </si>
  <si>
    <t>kavicsbetonból, salakbetonból</t>
  </si>
  <si>
    <t>Épület körüli járda bontása</t>
  </si>
  <si>
    <t xml:space="preserve">Kavicsfeltöltés készítése térburkolat </t>
  </si>
  <si>
    <t>alá, tömörítve.</t>
  </si>
  <si>
    <t>M-21-621-021-002-20-00070</t>
  </si>
  <si>
    <t xml:space="preserve">Tömörítés bármely tömörítési </t>
  </si>
  <si>
    <t>osztályban, gépi erővel,</t>
  </si>
  <si>
    <t>kis felületen</t>
  </si>
  <si>
    <t>21-810-005-000-00-00000</t>
  </si>
  <si>
    <t>90% tömörségi fokra</t>
  </si>
  <si>
    <t xml:space="preserve">Keverékek és ideiglenes </t>
  </si>
  <si>
    <t>segédszerkezetek</t>
  </si>
  <si>
    <t>Keverékkészítés</t>
  </si>
  <si>
    <t xml:space="preserve">XF4 Vízszintes felületű, olvasztó </t>
  </si>
  <si>
    <t xml:space="preserve">sóknak közvetlenül kitett fagyálló </t>
  </si>
  <si>
    <t>vasbeton,légbuborékképzőszerrel,</t>
  </si>
  <si>
    <t xml:space="preserve">C30/37 - XF4 - Dçmax = 24 mm, </t>
  </si>
  <si>
    <t xml:space="preserve">CEM 52,5 szilárdsági osztályú </t>
  </si>
  <si>
    <t>portlandcementtel,</t>
  </si>
  <si>
    <t>földnedves beton,</t>
  </si>
  <si>
    <t xml:space="preserve">m = 6,0 finomsági modulusú </t>
  </si>
  <si>
    <t>adalékanyaggal,</t>
  </si>
  <si>
    <t xml:space="preserve">Térkő burkolat aljzata 10 cm-es </t>
  </si>
  <si>
    <t>vastagságban</t>
  </si>
  <si>
    <t>Kőburkolat készítése</t>
  </si>
  <si>
    <t>Burkolatok</t>
  </si>
  <si>
    <t xml:space="preserve">Térburkolat készítése </t>
  </si>
  <si>
    <t xml:space="preserve">rendszerkövekből 6 cm-es </t>
  </si>
  <si>
    <t>vastagsággal,</t>
  </si>
  <si>
    <t xml:space="preserve">10x20x6; 20x20x6; 30x20x6; </t>
  </si>
  <si>
    <t>30x30x6; 40x40x6 cm-es méretekben</t>
  </si>
  <si>
    <t xml:space="preserve">SEMMELROCK Citytop 10x20x6 cm, </t>
  </si>
  <si>
    <t>szürke</t>
  </si>
  <si>
    <t xml:space="preserve">A burkolat 3 cm vtg. élesszemű </t>
  </si>
  <si>
    <t>homok ágyazatba fektetve.</t>
  </si>
  <si>
    <t>antracit</t>
  </si>
  <si>
    <t>homok ágyazatba fektetve</t>
  </si>
  <si>
    <t>Burkolatszegélyek</t>
  </si>
  <si>
    <t xml:space="preserve">Egyéb használatos szegélykövek, </t>
  </si>
  <si>
    <t xml:space="preserve">útszegélyek készítése,alapárok </t>
  </si>
  <si>
    <t xml:space="preserve">kiemelése </t>
  </si>
  <si>
    <t>nélkül, betonhézagolással,</t>
  </si>
  <si>
    <t>100 cm hosszú elemekből</t>
  </si>
  <si>
    <t xml:space="preserve">SEMMELROCK kerti szegély </t>
  </si>
  <si>
    <t>100x25x5 cm, szürke</t>
  </si>
  <si>
    <t xml:space="preserve">Cső kézfogó elhelyezése, </t>
  </si>
  <si>
    <t xml:space="preserve">elhelyezése akadálymentes </t>
  </si>
  <si>
    <t xml:space="preserve">rámpa mellett, homlokzati falba </t>
  </si>
  <si>
    <t xml:space="preserve">dübelezéssel rögzítve. 2 soros D42,2 </t>
  </si>
  <si>
    <t xml:space="preserve">x 2,0 mm, tüzihorganyzott, porszórt </t>
  </si>
  <si>
    <t xml:space="preserve">acél cső, </t>
  </si>
  <si>
    <t xml:space="preserve">a járófelülettől 70 és 95 cm </t>
  </si>
  <si>
    <t xml:space="preserve">magasságban, a rámpa előtt és után </t>
  </si>
  <si>
    <t xml:space="preserve">30-30 cm vízszintes szakasszal, íves </t>
  </si>
  <si>
    <t xml:space="preserve">összekötéssel. </t>
  </si>
  <si>
    <t xml:space="preserve">Cső kézfogó elhelyezése </t>
  </si>
  <si>
    <t xml:space="preserve">akadálymentes </t>
  </si>
  <si>
    <t xml:space="preserve">rámpa mellett, a rámpa </t>
  </si>
  <si>
    <t xml:space="preserve">betonszerkezetébe tüzihorganyzott, </t>
  </si>
  <si>
    <t xml:space="preserve">porszórt </t>
  </si>
  <si>
    <t xml:space="preserve">acél cső oszlop ledübelezésével </t>
  </si>
  <si>
    <t xml:space="preserve">rögzítve. 2 soros D42,2 x 2,0 mm, </t>
  </si>
  <si>
    <t xml:space="preserve">tüzihorganyzott acél cső, a </t>
  </si>
  <si>
    <t xml:space="preserve">járófelülettől 70 és 95 cm </t>
  </si>
  <si>
    <t xml:space="preserve">10 mm vtg. üregkamrás, hőtükrös </t>
  </si>
  <si>
    <t xml:space="preserve">polikarbonát félnyereg alakú </t>
  </si>
  <si>
    <t>előtető lefedés</t>
  </si>
  <si>
    <t xml:space="preserve">készítése statikus költségvetésben </t>
  </si>
  <si>
    <t xml:space="preserve">kiírt acél </t>
  </si>
  <si>
    <t xml:space="preserve">tartószerkezetre. A lemezek </t>
  </si>
  <si>
    <t xml:space="preserve">rögzítése a </t>
  </si>
  <si>
    <t xml:space="preserve">polikarbonát rendszerhez tartozó </t>
  </si>
  <si>
    <t xml:space="preserve">szerelvényekkel: az öntapadó </t>
  </si>
  <si>
    <t xml:space="preserve">gumiszalaggal </t>
  </si>
  <si>
    <t xml:space="preserve">ellátott teherelosztó alátét </t>
  </si>
  <si>
    <t xml:space="preserve">profilgumira helyezett polikarbonát </t>
  </si>
  <si>
    <t xml:space="preserve">lapok csavaros </t>
  </si>
  <si>
    <t xml:space="preserve">rögzítése gumitömítéssel ellátott </t>
  </si>
  <si>
    <t xml:space="preserve">leszorító alu bordákkal, </t>
  </si>
  <si>
    <t xml:space="preserve">takarósínekkel. Az alsó </t>
  </si>
  <si>
    <t xml:space="preserve">élek páraáteresztő, a felsők párazáró </t>
  </si>
  <si>
    <t xml:space="preserve">fóliával történő lezárása, az alsó él </t>
  </si>
  <si>
    <t xml:space="preserve">mentén </t>
  </si>
  <si>
    <t xml:space="preserve">vízorros alu "U"-profil beépítésével. A </t>
  </si>
  <si>
    <t xml:space="preserve">köztes támaszok felett vízhatlan </t>
  </si>
  <si>
    <t xml:space="preserve">leszorító </t>
  </si>
  <si>
    <t xml:space="preserve">kupakkal ellátott csavaros rögzítés. A </t>
  </si>
  <si>
    <t xml:space="preserve">falcsatlakozásnál a meleg levegő </t>
  </si>
  <si>
    <t xml:space="preserve">eltávozásának biztostása, a </t>
  </si>
  <si>
    <t xml:space="preserve">csapóeső és porhó elleni védelem </t>
  </si>
  <si>
    <t>mellett.</t>
  </si>
  <si>
    <t>K-00-000720</t>
  </si>
  <si>
    <t xml:space="preserve">Akadálymentes felvonó építése </t>
  </si>
  <si>
    <t xml:space="preserve">épületen kívül a bejárati </t>
  </si>
  <si>
    <t xml:space="preserve">hídszerkezethez </t>
  </si>
  <si>
    <t xml:space="preserve">csatlakozó toronyban. A torony </t>
  </si>
  <si>
    <t xml:space="preserve">acélszerkezetű, hőszigetelt acél </t>
  </si>
  <si>
    <t>szendvics-</t>
  </si>
  <si>
    <t xml:space="preserve">szerkezetű burkolattal, </t>
  </si>
  <si>
    <t xml:space="preserve">tartószerkezeti költségvetésben kiírt </t>
  </si>
  <si>
    <t xml:space="preserve">monolit vasbeton </t>
  </si>
  <si>
    <t xml:space="preserve">alépítményről indítva. Akna </t>
  </si>
  <si>
    <t xml:space="preserve">belméret:1700x1800 mm, fülke méret: </t>
  </si>
  <si>
    <t>1100x1400 mm.</t>
  </si>
  <si>
    <t xml:space="preserve">Jellemzők: 630 kg teherbírás, 0,6 </t>
  </si>
  <si>
    <t xml:space="preserve">m/sec sebesség, hidraulikus </t>
  </si>
  <si>
    <t>működtetés.</t>
  </si>
  <si>
    <t xml:space="preserve">2 mgállóhely, 2 beszállóhely azonos </t>
  </si>
  <si>
    <t>oldalon, 3,35 m emelési magasság.</t>
  </si>
  <si>
    <t xml:space="preserve">Gépház kialakítás a vasbeton </t>
  </si>
  <si>
    <t>alépítményben.</t>
  </si>
  <si>
    <t>K-00-000695</t>
  </si>
  <si>
    <t>klt</t>
  </si>
  <si>
    <t>V. Beltéri akadálymentesítés</t>
  </si>
  <si>
    <t>Vasbeton fal bontása,</t>
  </si>
  <si>
    <t>15 cm vastagságig,</t>
  </si>
  <si>
    <t>C25/30 betonminőség felett</t>
  </si>
  <si>
    <t xml:space="preserve">Aljzatkészítés, hideg- és </t>
  </si>
  <si>
    <t>melegburkolatok készítése</t>
  </si>
  <si>
    <t>Lapburkolatok bontása,</t>
  </si>
  <si>
    <t xml:space="preserve">padlóburkolat bármely méretű </t>
  </si>
  <si>
    <t xml:space="preserve">kőagyag, mozaik vagytört mozaik </t>
  </si>
  <si>
    <t>(NOVA) lapból</t>
  </si>
  <si>
    <t xml:space="preserve">fal-, pillér- és oszlopburkolat, bármely </t>
  </si>
  <si>
    <t>méretűmozaik, kőagyag és csempe</t>
  </si>
  <si>
    <t>2,01-4,00 m2 között</t>
  </si>
  <si>
    <t>Szárazépítés</t>
  </si>
  <si>
    <t>Válaszfal szerkezetek</t>
  </si>
  <si>
    <t xml:space="preserve">CW fém vázszerkezetre szerelt </t>
  </si>
  <si>
    <t xml:space="preserve">hőszigeteléssel,csavarfejek és </t>
  </si>
  <si>
    <t>illesztések glettelve (Q2),</t>
  </si>
  <si>
    <t>Speciális gipszkarton szerkezetek</t>
  </si>
  <si>
    <t xml:space="preserve">Szabadon álló előtétfal </t>
  </si>
  <si>
    <t xml:space="preserve">készítése,üveggyapot szigetelőanyag </t>
  </si>
  <si>
    <t>kitöltéssel,</t>
  </si>
  <si>
    <t>2 rtg. gipszkarton borítással,</t>
  </si>
  <si>
    <t>75 mm széles profilvázra szerelve</t>
  </si>
  <si>
    <t xml:space="preserve">RIGIPS 2 rtg. RI 12,5 impregnált </t>
  </si>
  <si>
    <t xml:space="preserve">gipszkarton + 50 mm szigetelőanyag </t>
  </si>
  <si>
    <t>Fa ajtók, nyíláskeretek elhelyezése</t>
  </si>
  <si>
    <t>Fa beltéri nyílászárók</t>
  </si>
  <si>
    <t xml:space="preserve">elhelyezése, gipszkarton falba, előre </t>
  </si>
  <si>
    <t xml:space="preserve">kihagyott falnyílásba, utólagos </t>
  </si>
  <si>
    <t xml:space="preserve">elhelyezéssel, </t>
  </si>
  <si>
    <t xml:space="preserve">tömítéssel, (szerelvényezve, finom </t>
  </si>
  <si>
    <t>beállítással),</t>
  </si>
  <si>
    <t xml:space="preserve">6,01-10,00 m kerület között. </t>
  </si>
  <si>
    <t xml:space="preserve">Beltéri ajtó, tele lemezelt, </t>
  </si>
  <si>
    <t xml:space="preserve">egyszárnyú, MDF tokkal, "C" alakú </t>
  </si>
  <si>
    <t xml:space="preserve">kilinccsel, </t>
  </si>
  <si>
    <t xml:space="preserve">szabad-foglalt jelzésű, belül </t>
  </si>
  <si>
    <t xml:space="preserve">elfordítható, kívülről (jelzés esetén) </t>
  </si>
  <si>
    <t xml:space="preserve">Belső oldalon egyenes behúzókarral, </t>
  </si>
  <si>
    <t xml:space="preserve">kívül-belül alumínium rugdosó-léccel, </t>
  </si>
  <si>
    <t xml:space="preserve">külső oldalon akadálymentes WC-t </t>
  </si>
  <si>
    <t>jelző piktogrammal</t>
  </si>
  <si>
    <t>105x210 cm NM</t>
  </si>
  <si>
    <t>1 jobbos, 1 balos kivitelben</t>
  </si>
  <si>
    <t>M-44-001-001.1.1.2-013103</t>
  </si>
  <si>
    <t xml:space="preserve">elhelyezése, előre kihagyott </t>
  </si>
  <si>
    <t xml:space="preserve">falnyílásba, utólagos elhelyezéssel, </t>
  </si>
  <si>
    <t xml:space="preserve">6,01-10,00 m kerület között, </t>
  </si>
  <si>
    <t xml:space="preserve">Beltéri ajtó, félig üvegezett, </t>
  </si>
  <si>
    <t xml:space="preserve">Beltéri beépített berendezési tárgyak </t>
  </si>
  <si>
    <t xml:space="preserve">Fürdőszoba felszerelések, </t>
  </si>
  <si>
    <t>kiegészítők, szekrények</t>
  </si>
  <si>
    <t xml:space="preserve">Beépített bútorok kialakítása, </t>
  </si>
  <si>
    <t xml:space="preserve">60 x 260 cm, kétszárnyú </t>
  </si>
  <si>
    <t xml:space="preserve">szekrényajtó laminált frontlappal, </t>
  </si>
  <si>
    <t xml:space="preserve">kulcsos bútorzárral, </t>
  </si>
  <si>
    <t>fogantyúval, válaszfalba építve.</t>
  </si>
  <si>
    <t>Hidegburkolatok aljzatelőkészítése</t>
  </si>
  <si>
    <t xml:space="preserve">Padlóburkolat hordozószerkezetének </t>
  </si>
  <si>
    <t>felületelőkészítése</t>
  </si>
  <si>
    <t>beltérben,</t>
  </si>
  <si>
    <t>beton alapfelületen</t>
  </si>
  <si>
    <t>simító felületkiegyenlítés készítése</t>
  </si>
  <si>
    <t>5 mm átlagos rétegvastagságban</t>
  </si>
  <si>
    <t xml:space="preserve">MAPEI Planitop Fast 330 </t>
  </si>
  <si>
    <t xml:space="preserve">cementkötésű kiegyenlítő habarcs, </t>
  </si>
  <si>
    <t>M-42-011-002.1.1.3.1-0313</t>
  </si>
  <si>
    <t xml:space="preserve">kenhető víz- és páraszigetelés </t>
  </si>
  <si>
    <t xml:space="preserve">felhordása egy rétegben, hajlaterősítő </t>
  </si>
  <si>
    <t xml:space="preserve">szalag </t>
  </si>
  <si>
    <t>elhelyezésével</t>
  </si>
  <si>
    <t xml:space="preserve">LB-Knauf AQUAFLEX rugalmas </t>
  </si>
  <si>
    <t>kenhető szigetelés</t>
  </si>
  <si>
    <t>M-42-011-002.1.1.2-021205</t>
  </si>
  <si>
    <t>Padlóburkolatok ragasztóhabarcsba</t>
  </si>
  <si>
    <t>Padlóburkolat készítése,</t>
  </si>
  <si>
    <t>kenhető szigetelésre,</t>
  </si>
  <si>
    <t>gres, kőporcelán lappal,</t>
  </si>
  <si>
    <t xml:space="preserve">kötésben vagy hálósan, 3-5 mm vtg. </t>
  </si>
  <si>
    <t xml:space="preserve">ragasztóba rakva, 1-10 mm </t>
  </si>
  <si>
    <t>fugaszéleséggel,</t>
  </si>
  <si>
    <t>20x20 - 40x40 cm közötti lapmérettel</t>
  </si>
  <si>
    <t xml:space="preserve">LB-Knauf flex ragasztó, kül-és beltéri, </t>
  </si>
  <si>
    <t xml:space="preserve">fagyálló, Colorin keskeny fugázó, </t>
  </si>
  <si>
    <t>fehér,</t>
  </si>
  <si>
    <t xml:space="preserve">R 11 csúszásmentes GRES-lap </t>
  </si>
  <si>
    <t>burkolat</t>
  </si>
  <si>
    <t xml:space="preserve">Fal-, pillér és oszlopburkolatok </t>
  </si>
  <si>
    <t>ragasztóhabarcsba</t>
  </si>
  <si>
    <t xml:space="preserve">Fal- , pillér- és oszlopburkolat </t>
  </si>
  <si>
    <t>készítése</t>
  </si>
  <si>
    <t>beltérben, vakolt és</t>
  </si>
  <si>
    <t>gipszkarton alapfelületen,</t>
  </si>
  <si>
    <t>mázas kerámiával,</t>
  </si>
  <si>
    <t xml:space="preserve">25x25 - 40x40 cm közötti lapmérettel </t>
  </si>
  <si>
    <t xml:space="preserve">LB-Knauf flex ragasztó, kül- és </t>
  </si>
  <si>
    <t xml:space="preserve">beltérbe, fagyálló, Colorin flex fugázó, </t>
  </si>
  <si>
    <t>fehér</t>
  </si>
  <si>
    <t xml:space="preserve">1,25 m magasságig terrakotta </t>
  </si>
  <si>
    <t>színben, 20x25 cm lapmérettel.</t>
  </si>
  <si>
    <t>M-42-012-001.1.2.1.1.3-02</t>
  </si>
  <si>
    <t xml:space="preserve">beltérben, vakolt és </t>
  </si>
  <si>
    <t>25x25 - 40x40 cm közötti lapmérettel</t>
  </si>
  <si>
    <t>1,25 m-től ajtó szemöldök-</t>
  </si>
  <si>
    <t xml:space="preserve">magasságig 20 x 25 cm méretű fehér </t>
  </si>
  <si>
    <t>burkolólappal.</t>
  </si>
  <si>
    <t xml:space="preserve">Mozgássérült vízellátási </t>
  </si>
  <si>
    <t xml:space="preserve">berendezésekkiegészítő </t>
  </si>
  <si>
    <t>szerelvényeinek elhelyezése</t>
  </si>
  <si>
    <t xml:space="preserve">B&amp;K Támaszfogantyú faltól padlóig, </t>
  </si>
  <si>
    <t xml:space="preserve">szinterezett acél, 780x800 mm, fehér </t>
  </si>
  <si>
    <t>cikkszám: TH800</t>
  </si>
  <si>
    <t xml:space="preserve">berendezések kiegészítő </t>
  </si>
  <si>
    <t xml:space="preserve">B&amp;K Felhajtható kapaszkodó, </t>
  </si>
  <si>
    <t xml:space="preserve">szinterezett acél, 830 mm, fehér </t>
  </si>
  <si>
    <t>cikkszám: TH830</t>
  </si>
  <si>
    <t>M- 82-009-032-0181182</t>
  </si>
  <si>
    <t xml:space="preserve">VILLEROY&amp;BOCH/OMNIA vita WC </t>
  </si>
  <si>
    <t xml:space="preserve">papírtartó a kapaszkodóhoz, fehér, </t>
  </si>
  <si>
    <t>Fali WC-kefe garnitúra</t>
  </si>
  <si>
    <t>K-00-000745</t>
  </si>
  <si>
    <t xml:space="preserve">Falra szerelt tükör mosdó felett, 90 </t>
  </si>
  <si>
    <t>cm-es parapetmagasságtól</t>
  </si>
  <si>
    <t xml:space="preserve">40x80 cm méretben, álló </t>
  </si>
  <si>
    <t>formátumban felszerelv</t>
  </si>
  <si>
    <t>K-00-000746</t>
  </si>
  <si>
    <t>VI. Gyermek fürdőszobák felújítása</t>
  </si>
  <si>
    <t>Falazás és egyéb kőműves munkák</t>
  </si>
  <si>
    <t>Válaszfal bontása,</t>
  </si>
  <si>
    <t>égetett agyag-kerámia termékekből,</t>
  </si>
  <si>
    <t xml:space="preserve">erősítő pillérrel vagy erősítő pillér </t>
  </si>
  <si>
    <t>nélkül falazva,</t>
  </si>
  <si>
    <t xml:space="preserve">kisméretű, mészhomok, magasított </t>
  </si>
  <si>
    <t>vagy nagyméretű téglából,</t>
  </si>
  <si>
    <t>12 - 14 cm vastagságig (féltégla),</t>
  </si>
  <si>
    <t xml:space="preserve">falazó, cementes mészhabarcsból </t>
  </si>
  <si>
    <t>falazva</t>
  </si>
  <si>
    <t>M-42-000-002.2</t>
  </si>
  <si>
    <t>Fa lambéria, radiátor farács bontása</t>
  </si>
  <si>
    <t xml:space="preserve">CW fém vázszerkezetre szerelt térbe </t>
  </si>
  <si>
    <t xml:space="preserve">állított parapetfal 2 x 2 rtg. impregnált, </t>
  </si>
  <si>
    <t xml:space="preserve">12,5 mm vtg. gipszkarton borítással, </t>
  </si>
  <si>
    <t xml:space="preserve">illesztések </t>
  </si>
  <si>
    <t xml:space="preserve">glettelve (Q2), egyszeres, CW 75-06 </t>
  </si>
  <si>
    <t>mm vtg. tartóvázzal</t>
  </si>
  <si>
    <t xml:space="preserve">RIGIPS impregnált építőlemez RI 12,5 </t>
  </si>
  <si>
    <t>mm, ásványi szálas hőszigetelés</t>
  </si>
  <si>
    <t>M-39-001-003.1.2-0120012</t>
  </si>
  <si>
    <t xml:space="preserve">Fal-, pillér és oszlopburkolat </t>
  </si>
  <si>
    <t xml:space="preserve">hordozószerkezetének </t>
  </si>
  <si>
    <t xml:space="preserve">LB-Knauf AQASTOP </t>
  </si>
  <si>
    <t xml:space="preserve">egykomponensű, cementbázisú, </t>
  </si>
  <si>
    <t xml:space="preserve">beltéri kenhető szigetelés, </t>
  </si>
  <si>
    <t>Cikkszám: K00619731</t>
  </si>
  <si>
    <t>M-42-011-001.1.1.2-021203</t>
  </si>
  <si>
    <t xml:space="preserve">20 x 25 cm-es lapmérettel, térbe </t>
  </si>
  <si>
    <t xml:space="preserve">állított parapetfalon, pasztel zöld </t>
  </si>
  <si>
    <t>színben</t>
  </si>
  <si>
    <t>M-42-012-001.1.3.1.1.3-02</t>
  </si>
  <si>
    <t xml:space="preserve">0,80 m magasságig pasztel zöld </t>
  </si>
  <si>
    <t>színben, mosdók parapetfalán,</t>
  </si>
  <si>
    <t>20x25 cm lapmérettel.</t>
  </si>
  <si>
    <t xml:space="preserve">WC-kagylók mögött a gerenda aljáig, </t>
  </si>
  <si>
    <t xml:space="preserve">mosdók parapetje mögött az ajtók </t>
  </si>
  <si>
    <t xml:space="preserve">szemöldök-magasságig, pillérek </t>
  </si>
  <si>
    <t>szabad felületein a gerenda aljáig.</t>
  </si>
  <si>
    <t xml:space="preserve">20 x 25 cm méretű fehér </t>
  </si>
  <si>
    <t xml:space="preserve">Falra szerelt tükör gyerek mosdók </t>
  </si>
  <si>
    <t xml:space="preserve">között, parapetfalon, 40x80 cm </t>
  </si>
  <si>
    <t xml:space="preserve">méretben, álló </t>
  </si>
  <si>
    <t>formátumban.</t>
  </si>
  <si>
    <t>K-00-000762</t>
  </si>
  <si>
    <t>Vízellátás berendezési tárgyai</t>
  </si>
  <si>
    <t xml:space="preserve">Vízellátási berendezések kiegészítő </t>
  </si>
  <si>
    <t xml:space="preserve">B&amp;K Vízszintes kapaszkodó </t>
  </si>
  <si>
    <t xml:space="preserve">zuhanytálca és kád mellett, </t>
  </si>
  <si>
    <t>VII. Hőközpont kialakítása</t>
  </si>
  <si>
    <t>LB-Knauf Padlókiegyenlítő 3-15 mm</t>
  </si>
  <si>
    <t>tégla, beton, vakolt alapfelületen,</t>
  </si>
  <si>
    <t xml:space="preserve">20x20 - 40x40 cm közötti lapmérettel, </t>
  </si>
  <si>
    <t>20 x 20 cm normál felületű GRES-lap,</t>
  </si>
  <si>
    <t xml:space="preserve">MAPEI Keraflex flexibilis </t>
  </si>
  <si>
    <t xml:space="preserve">csemperagasztó, szürke, Ultracolor </t>
  </si>
  <si>
    <t xml:space="preserve">Plus 100 fugázó, </t>
  </si>
  <si>
    <t>M-42-022-001.1.1.2.1.1-03</t>
  </si>
  <si>
    <t>Lábazatburkolat készítése,</t>
  </si>
  <si>
    <t xml:space="preserve">egyenes, egysoros kivitelben, 3-5 mm </t>
  </si>
  <si>
    <t>fugaszélességgel,10 cm magasságig,</t>
  </si>
  <si>
    <t>20x20 - 40×40 cm közötti lapmérettel</t>
  </si>
  <si>
    <t xml:space="preserve">LB-Knauf GRES/Gres ragasztó, EN </t>
  </si>
  <si>
    <t xml:space="preserve">12004 szerinti C2T minősítéssel, kül- </t>
  </si>
  <si>
    <t xml:space="preserve">beltérbe, fagyálló, padlófűtéshez </t>
  </si>
  <si>
    <t>VIII. Fehér mosogató, tálaló, személyzeti vizesblokk felújítása</t>
  </si>
  <si>
    <t>vakolt alapfelületen,</t>
  </si>
  <si>
    <t xml:space="preserve">burkolólappal az ajtók </t>
  </si>
  <si>
    <t>szemöldökmagasságáig.</t>
  </si>
  <si>
    <t xml:space="preserve">Zuhany elválasztó fal 28 mm vtg 2 </t>
  </si>
  <si>
    <t xml:space="preserve">oldalt laminált, vízálló bútorlap, fehér </t>
  </si>
  <si>
    <t xml:space="preserve">színben, </t>
  </si>
  <si>
    <t xml:space="preserve">állítható lábakkal, zuhanytálcára </t>
  </si>
  <si>
    <t>szerelve, 90 x 200 cm</t>
  </si>
  <si>
    <t>K-00-000776</t>
  </si>
  <si>
    <t xml:space="preserve">Zuhanyozó frontfal ajtóval, 28 mm </t>
  </si>
  <si>
    <t xml:space="preserve">vízálló laminált bútorlap, elválasztó </t>
  </si>
  <si>
    <t xml:space="preserve">falak közé </t>
  </si>
  <si>
    <t>szerelve 90 x 200 cm</t>
  </si>
  <si>
    <t>K-00-000777</t>
  </si>
  <si>
    <t>IX. Emeleti játszószoba vizesblokkja</t>
  </si>
  <si>
    <t>beton aljzatra</t>
  </si>
  <si>
    <t xml:space="preserve">burkolólappal ajtó </t>
  </si>
  <si>
    <t>szeöldökmagasságig.</t>
  </si>
  <si>
    <t xml:space="preserve">MDF vagy keményhéjszerkezetes </t>
  </si>
  <si>
    <t>ajtó,</t>
  </si>
  <si>
    <t>90x210 cm NM</t>
  </si>
  <si>
    <t>1 balos kivitelben</t>
  </si>
  <si>
    <t>Szerkezetépítési munkák nettó díja:</t>
  </si>
  <si>
    <t>27 % ÁFA:</t>
  </si>
  <si>
    <t>Szerkezetépítési munkák bruttó díja:</t>
  </si>
  <si>
    <t xml:space="preserve">5.6 Költségvetés összesítő
</t>
  </si>
  <si>
    <t>Katica Bölcsőde korszerűsítés                                                                          födémzárás - szerkezetépítési munkáiról</t>
  </si>
  <si>
    <t>Anyag</t>
  </si>
  <si>
    <t>Díj</t>
  </si>
  <si>
    <t>00 - Bontási munkák</t>
  </si>
  <si>
    <t>31 - Helyszini beton és vb munkák</t>
  </si>
  <si>
    <t>Nettó anyag és díj</t>
  </si>
  <si>
    <t>Nettó bekerülési költség</t>
  </si>
  <si>
    <t>ÁFA</t>
  </si>
  <si>
    <t>Bruttó bekerülési költség :</t>
  </si>
  <si>
    <t>No.</t>
  </si>
  <si>
    <t>Azonosító</t>
  </si>
  <si>
    <t>Egys.</t>
  </si>
  <si>
    <t>Szöveg</t>
  </si>
  <si>
    <t xml:space="preserve">Óradij  
</t>
  </si>
  <si>
    <t>xAnyagár</t>
  </si>
  <si>
    <t xml:space="preserve">xÓradij  
</t>
  </si>
  <si>
    <t>31-90-024</t>
  </si>
  <si>
    <t xml:space="preserve">Sík vagy bordás vasbeton lemez bontása 
15° hajlásszögig </t>
  </si>
  <si>
    <t>K- Tétel</t>
  </si>
  <si>
    <t>Törmelék sitt konténerrel lerakóhelyre szállítása , lerakóhelyi díjjal komplett 3 m3-es</t>
  </si>
  <si>
    <t>21 - Földmunkák</t>
  </si>
  <si>
    <t>23 - Alapozási munkák</t>
  </si>
  <si>
    <t>Katica Bölcsőde korszerűsítés lift -  szerkezetépítési munkáiról</t>
  </si>
  <si>
    <t>Földmunkák</t>
  </si>
  <si>
    <t>21-03-031</t>
  </si>
  <si>
    <t xml:space="preserve">Munkagödör földkiemelése épületek és műtárgyak helyén, kézi munkával, bármilyen konzisztenciájú, I-IV. osztályú talajban. A kitermelt föld konténerbe rakásával 10,0 m2 alapterületig 
2,0 m mélységig </t>
  </si>
  <si>
    <t>21-11-011</t>
  </si>
  <si>
    <t xml:space="preserve">Fejtett föld mozgatása gépjárművel lerakóhelyre 500 m távolságig laza m3 /*1,3/ 
lerakóhelyi díj nélkül </t>
  </si>
  <si>
    <t>Alapozási munkák</t>
  </si>
  <si>
    <t>23-02-006-003</t>
  </si>
  <si>
    <t xml:space="preserve">Vasbeton lemezalap készítése kézi bedolgozással, utókezeléssel 
C30/37-XC4-24-F2 betonból </t>
  </si>
  <si>
    <t>23-03-020-01</t>
  </si>
  <si>
    <t xml:space="preserve">Szerelőbeton készítése 5 cm vtg  kézi bedolgozással, utókezeléssel 
C8/10-Xob(H)-32-F1 betonból </t>
  </si>
  <si>
    <t>31-01-002-59</t>
  </si>
  <si>
    <t>to</t>
  </si>
  <si>
    <t>Betonacél egyengetéssel, méretrevágással, hajlítással és kampózással beszerelve                                                                                                       B 500 C minőségű szálban                                                                     6 -25 mm névleges átmérővel Előirányzat</t>
  </si>
  <si>
    <t>15-01-003</t>
  </si>
  <si>
    <t xml:space="preserve">Falzsaluzás készítése és bontása zsaluzó deszkával egyoldali
függöleges vagy ferde sík felülettel </t>
  </si>
  <si>
    <t>Helyszíni beton- és vb. munkák</t>
  </si>
  <si>
    <t xml:space="preserve">xMunkadij  
</t>
  </si>
  <si>
    <t>31-13-002-12-301-60000</t>
  </si>
  <si>
    <t>Beton- és vasbeton fal készítése kavicsbetonból, a a keverék bedolgozásával, vibrátoros tömörítéssel, utókezeléssel. Szivattyús anyagmozgatással 25 cm falvastagságig 
C30/37-XC4-24-F2</t>
  </si>
  <si>
    <t>15-01-001</t>
  </si>
  <si>
    <t xml:space="preserve">Falzsaluzás készítése és bontása zsaluzó deszkával kétoldali  
függöleges vagy ferde sík felülettel </t>
  </si>
  <si>
    <t>31 - Új pályalemezzel</t>
  </si>
  <si>
    <t>Katica Bölcsőde korszerűsítés új pályalemez - szerkezetépítési munkáiról</t>
  </si>
  <si>
    <t>15-02-008</t>
  </si>
  <si>
    <t xml:space="preserve">Síklemez zsaluzás készítése és bontása alátámasztó állvánnyal 
4,0 m magasságig </t>
  </si>
  <si>
    <t>31-23-006-12-162-40000</t>
  </si>
  <si>
    <t xml:space="preserve">Vasbeton lemezszerkezet készítése kavicsbetonból, a keverék bedolgozásával, vibrátoros tömörítéssel, utókezeléssel. Szivattyús anyagmozgatással 
C 20/25-XC1-24-F3jelű betonból </t>
  </si>
  <si>
    <t xml:space="preserve">Vasbeton lemezszerkezet készítése kavicsbetonból, a keverék bedolgozásával, vibrátoros tömörítéssel, utókezeléssel. Szivattyús anyagmozgatással C 30/37-XC3-24-F3jelű betonból </t>
  </si>
  <si>
    <t>K tétel</t>
  </si>
  <si>
    <t>Meglévő pillér és gerenda betonfelület és korrodált vaszerelés javítása homokszórással korrózióvédelemmel, és műgyanta vakolatrendszerrel</t>
  </si>
  <si>
    <t xml:space="preserve">Pályalemez elbontása és újjáépítése </t>
  </si>
  <si>
    <t>Épületvillamossági munkák nettó díja:</t>
  </si>
  <si>
    <t>Épületvillamossági munkák bruttó díja:</t>
  </si>
  <si>
    <t>Ssz.</t>
  </si>
  <si>
    <t>Tételszám</t>
  </si>
  <si>
    <t>Tétel szövege</t>
  </si>
  <si>
    <t>Menny.</t>
  </si>
  <si>
    <t>Egység</t>
  </si>
  <si>
    <t>Anyag egységár</t>
  </si>
  <si>
    <t>Díj egységre</t>
  </si>
  <si>
    <t>Anyag összesen</t>
  </si>
  <si>
    <t>Díj összesen</t>
  </si>
  <si>
    <t>71-000-1.5.1</t>
  </si>
  <si>
    <t>Vezetékek, kábelek és szerelvények bontása; vörösréz vagy alumínium vezeték leszerelése védőcsőből kihúzva, 10 mm2-ig</t>
  </si>
  <si>
    <t>71-000-1.8</t>
  </si>
  <si>
    <t>Vezetékek, kábelek és szerelvények bontása; vezetékcsatorna, kábelcsatorna, mellvédcsatorna, padlószegélycsatorna leszerelése</t>
  </si>
  <si>
    <t>71-000-1.10</t>
  </si>
  <si>
    <t>Vezetékek, kábelek és szerelvények bontása; áramköri elosztók, fogyasztásmérő szekrények</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</si>
  <si>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</si>
  <si>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</si>
  <si>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</si>
  <si>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</si>
  <si>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71-000-1.14</t>
  </si>
  <si>
    <t>Vezetékek, kábelek és szerelvények bontása; biztosító, elosztótáblák (tokozott is), jelzőberendezések leszerelése</t>
  </si>
  <si>
    <t>71-001-1.2.2.1-0110016</t>
  </si>
  <si>
    <t>Merev, simafalú műanyag védőcső elhelyezése, elágazó dobozokkal, falon kívül, előre elkészített tartó szerkezetre szerelve, vastag, simafalú kivitelben, nehéz mechanikai igénybevételre, Névleges méret: 9-16 mm HYDRO-THERM beltéri Mü I. vastagfalú, merev</t>
  </si>
  <si>
    <t>műanyag szürke védőcső 16 mm, Kód: MU-I 16</t>
  </si>
  <si>
    <t>71-001-1.2.2.2-0110021</t>
  </si>
  <si>
    <t xml:space="preserve">Merev, simafalú műanyag védőcső elhelyezése, elágazó dobozokkal, falon kívül, előre elkészített tartó szerkezetre szerelve, vastag, simafalú kivitelben, nehéz mechanikai igénybevételre, Névleges méret: 21-29 mm HYDRO-THERM beltéri Mü I. vastagfalú, merev </t>
  </si>
  <si>
    <t>műanyag szürke védőcső 21 mm, Kód: MU-I 21</t>
  </si>
  <si>
    <t>71-001-1.2.2.3-0110036</t>
  </si>
  <si>
    <t xml:space="preserve">Merev, simafalú műanyag védőcső elhelyezése, elágazó dobozokkal, falon kívül, előre elkészített tartó szerkezetre szerelve, vastag, simafalú kivitelben, nehéz mechanikai igénybevételre, Névleges méret: 36-48 mm HYDRO-THERM beltéri Mü I. vastagfalú, merev </t>
  </si>
  <si>
    <t>műanyag szürke védőcső 36 mm, Kód: MU-I 36</t>
  </si>
  <si>
    <t>71-001-24.1.1-0110553</t>
  </si>
  <si>
    <t>Műanyag vezetékcsatorna, padlószegélycsatorna elhelyezése előre elkészített tartószerkezetre szerelve, idomdarabok nélkül, szélesség: 40 mm-ig PannonCom-Kábel kábelcsatorna MCS-2 32x15 -2 m, Csz: MCS2</t>
  </si>
  <si>
    <t>71-001-24.1.1-0130021</t>
  </si>
  <si>
    <t>Műanyag vezetékcsatorna, padlószegélycsatorna elhelyezése előre elkészített tartószerkezetre szerelve, idomdarabok nélkül, szélesség: 40 mm-ig HYDRO-THERM beltéri könnyű kivitelű műanyag kábelcsatorna, sima, fehér 25x25 mm, Kód: MCSN 25*25F</t>
  </si>
  <si>
    <t>71-001-28.1-0545047</t>
  </si>
  <si>
    <t>Műanyag mellvédcsatorna elhelyezése előre elkészített tartószerkezetre szerelve, bármely méretben, idomdarabok nélkül LEGRAND DLP-S kábelcsatorna 180x50 mm, hajlékony fedéllel, 3 rekeszes, szürke (kat.szám:075804)</t>
  </si>
  <si>
    <t>71-002-1.1-0210002</t>
  </si>
  <si>
    <r>
      <t>Szigetelt vezeték elhelyezése védőcsőbe húzva vagy vezetékcsatornába fektetve, rézvezetővel, leágazó kötésekkel, szigetelés ellenállás méréssel, a szerelvényekhez csatlakozó vezetékvégek bekötése nélkül, keresztmetszet: 0,5-2,5 mm</t>
    </r>
    <r>
      <rPr>
        <vertAlign val="superscript"/>
        <sz val="10"/>
        <color indexed="8"/>
        <rFont val="Times New Roman CE"/>
        <charset val="238"/>
      </rPr>
      <t>2</t>
    </r>
    <r>
      <rPr>
        <sz val="10"/>
        <color indexed="8"/>
        <rFont val="Times New Roman CE"/>
        <charset val="238"/>
      </rPr>
      <t xml:space="preserve"> PannonCom-Kábel H07V-U</t>
    </r>
  </si>
  <si>
    <r>
      <t>450/750V 1x1,5 mm</t>
    </r>
    <r>
      <rPr>
        <vertAlign val="superscript"/>
        <sz val="10"/>
        <color indexed="8"/>
        <rFont val="Times New Roman CE"/>
        <charset val="238"/>
      </rPr>
      <t>2</t>
    </r>
    <r>
      <rPr>
        <sz val="10"/>
        <color indexed="8"/>
        <rFont val="Times New Roman CE"/>
        <charset val="238"/>
      </rPr>
      <t>, tömör rézvezetővel (MCu)</t>
    </r>
  </si>
  <si>
    <t>71-002-1.1-0210003</t>
  </si>
  <si>
    <r>
      <t>450/750V 1x2,5 mm</t>
    </r>
    <r>
      <rPr>
        <vertAlign val="superscript"/>
        <sz val="10"/>
        <color indexed="8"/>
        <rFont val="Times New Roman CE"/>
        <charset val="238"/>
      </rPr>
      <t>2</t>
    </r>
    <r>
      <rPr>
        <sz val="10"/>
        <color indexed="8"/>
        <rFont val="Times New Roman CE"/>
        <charset val="238"/>
      </rPr>
      <t>, tömör rézvezetővel (MCu)</t>
    </r>
  </si>
  <si>
    <t>71-002-1.2-0210004</t>
  </si>
  <si>
    <r>
      <t>Szigetelt vezeték elhelyezése védőcsőbe húzva vagy vezetékcsatornába fektetve, rézvezetővel, leágazó kötésekkel, szigetelés ellenállás méréssel, a szerelvényekhez csatlakozó vezetékvégek bekötése nélkül, keresztmetszet: 4-6 mm</t>
    </r>
    <r>
      <rPr>
        <vertAlign val="superscript"/>
        <sz val="10"/>
        <color indexed="8"/>
        <rFont val="Times New Roman CE"/>
        <charset val="238"/>
      </rPr>
      <t>2</t>
    </r>
    <r>
      <rPr>
        <sz val="10"/>
        <color indexed="8"/>
        <rFont val="Times New Roman CE"/>
        <charset val="238"/>
      </rPr>
      <t xml:space="preserve"> PannonCom-Kábel H07V-U</t>
    </r>
  </si>
  <si>
    <r>
      <t>450/750V 1x4 mm</t>
    </r>
    <r>
      <rPr>
        <vertAlign val="superscript"/>
        <sz val="10"/>
        <color indexed="8"/>
        <rFont val="Times New Roman CE"/>
        <charset val="238"/>
      </rPr>
      <t>2</t>
    </r>
    <r>
      <rPr>
        <sz val="10"/>
        <color indexed="8"/>
        <rFont val="Times New Roman CE"/>
        <charset val="238"/>
      </rPr>
      <t>, tömör rézvezetővel (MCu)</t>
    </r>
  </si>
  <si>
    <t>71-002-1.2-0213006</t>
  </si>
  <si>
    <r>
      <t>Szigetelt vezeték elhelyezése védőcsőbe húzva vagy vezetékcsatornába fektetve, rézvezetővel, leágazó kötésekkel, szigetelés ellenállás méréssel, a szerelvényekhez csatlakozó vezetékvégek bekötése nélkül, keresztmetszet: 4-6 mm</t>
    </r>
    <r>
      <rPr>
        <vertAlign val="superscript"/>
        <sz val="10"/>
        <color indexed="8"/>
        <rFont val="Times New Roman CE"/>
        <charset val="238"/>
      </rPr>
      <t>2</t>
    </r>
    <r>
      <rPr>
        <sz val="10"/>
        <color indexed="8"/>
        <rFont val="Times New Roman CE"/>
        <charset val="238"/>
      </rPr>
      <t xml:space="preserve"> PannonCom-Kábel H07V-K</t>
    </r>
  </si>
  <si>
    <r>
      <t>450/750V 1x6 mm</t>
    </r>
    <r>
      <rPr>
        <vertAlign val="superscript"/>
        <sz val="10"/>
        <color indexed="8"/>
        <rFont val="Times New Roman CE"/>
        <charset val="238"/>
      </rPr>
      <t>2</t>
    </r>
    <r>
      <rPr>
        <sz val="10"/>
        <color indexed="8"/>
        <rFont val="Times New Roman CE"/>
        <charset val="238"/>
      </rPr>
      <t>, hajlékony rézvezetővel (Mkh)</t>
    </r>
  </si>
  <si>
    <t>71-002-0717951</t>
  </si>
  <si>
    <t>Kábelszerű vezeték elhelyezése előre elkészített tartószerkezetre, 1-12 erű rézvezetővel, elágazó dobozokkal és kötésekkel, szigetelési elenállás méréssel, a szerelvényekhez csatlakozó vezetékvégek bekötése nélkül, keresztmetszet: 10 mm˛
PannonCom-Kábel NYM 300/500V 5x10 mm˛, tömör rézvezetővel (MBCu)</t>
  </si>
  <si>
    <t>71-002-1.3-0213016</t>
  </si>
  <si>
    <r>
      <t>Szigetelt vezeték elhelyezése védőcsőbe húzva vagy vezetékcsatornába fektetve, rézvezetővel, leágazó kötésekkel, szigetelés ellenállás méréssel, a szerelvényekhez csatlakozó vezetékvégek bekötése nélkül, keresztmetszet: 10-16 mm</t>
    </r>
    <r>
      <rPr>
        <vertAlign val="superscript"/>
        <sz val="10"/>
        <color indexed="8"/>
        <rFont val="Times New Roman CE"/>
        <charset val="238"/>
      </rPr>
      <t>2</t>
    </r>
    <r>
      <rPr>
        <sz val="10"/>
        <color indexed="8"/>
        <rFont val="Times New Roman CE"/>
        <charset val="238"/>
      </rPr>
      <t xml:space="preserve"> PannonCom-Kábel H07V-K</t>
    </r>
  </si>
  <si>
    <r>
      <t>450/750V 1x16 mm</t>
    </r>
    <r>
      <rPr>
        <vertAlign val="superscript"/>
        <sz val="10"/>
        <color indexed="8"/>
        <rFont val="Times New Roman CE"/>
        <charset val="238"/>
      </rPr>
      <t>2</t>
    </r>
    <r>
      <rPr>
        <sz val="10"/>
        <color indexed="8"/>
        <rFont val="Times New Roman CE"/>
        <charset val="238"/>
      </rPr>
      <t>, hajlékony rézvezetővel (Mkh)</t>
    </r>
  </si>
  <si>
    <t>71-002-14.1-0224446</t>
  </si>
  <si>
    <r>
      <t>Tűzálló tűzjelző kábel elhelyezése előre elkészített tartószerkezetre, 2-4 erű rézvezetővel, szigetelési ellenállás méréssel, a szerelvényekhez csatlakozó vezetékvégek bekötése nélkül, keresztmetszet: 0,8-1,5 mm</t>
    </r>
    <r>
      <rPr>
        <vertAlign val="superscript"/>
        <sz val="10"/>
        <color indexed="8"/>
        <rFont val="Times New Roman CE"/>
        <charset val="238"/>
      </rPr>
      <t>2</t>
    </r>
    <r>
      <rPr>
        <sz val="10"/>
        <color indexed="8"/>
        <rFont val="Times New Roman CE"/>
        <charset val="238"/>
      </rPr>
      <t xml:space="preserve"> PannonCom-Kábel JE-H(St)H FE180/PH90</t>
    </r>
  </si>
  <si>
    <t>2x2x0,8 tűzálló tűzjelző kábel (500m) (Fibrain) Csz: XVF220.802</t>
  </si>
  <si>
    <t>71-002-15.1-0224423</t>
  </si>
  <si>
    <r>
      <t>Tűzjelző kábel elhelyezése merev vagy sodrott erű árnyékolt vagy árnyékolatlan piros PVC köpenyű, 2-4 erű rézvezetővel, keresztmetszet: 0,75-1,5 mm</t>
    </r>
    <r>
      <rPr>
        <vertAlign val="superscript"/>
        <sz val="10"/>
        <color indexed="8"/>
        <rFont val="Times New Roman CE"/>
        <charset val="238"/>
      </rPr>
      <t>2</t>
    </r>
    <r>
      <rPr>
        <sz val="10"/>
        <color indexed="8"/>
        <rFont val="Times New Roman CE"/>
        <charset val="238"/>
      </rPr>
      <t xml:space="preserve"> PannonCom-Kábel JB-Y(St)Y 1x2x0,8 tűzjelző kábel (100m) Csz: JBYSTY1208100</t>
    </r>
  </si>
  <si>
    <t>71-002-16.1-0224439</t>
  </si>
  <si>
    <r>
      <t>Riasztókábel elhelyezése előre elkészített tartószerkezetre, 2-12 erű rézvezetővel, fólia árnyékolással, keresztmetszet: 0,22 mm</t>
    </r>
    <r>
      <rPr>
        <vertAlign val="superscript"/>
        <sz val="10"/>
        <color indexed="8"/>
        <rFont val="Times New Roman CE"/>
        <charset val="238"/>
      </rPr>
      <t>2</t>
    </r>
    <r>
      <rPr>
        <sz val="10"/>
        <color indexed="8"/>
        <rFont val="Times New Roman CE"/>
        <charset val="238"/>
      </rPr>
      <t>-ig PannonCom-Kábel riasztókábel, 6x0,22 Csz: RIA6</t>
    </r>
  </si>
  <si>
    <t>71-002-17.1-0339170</t>
  </si>
  <si>
    <r>
      <t>Hiradóstechnikai és vezérlőkábel elhelyezése előre elkészített tartószerkezetre, 3-48 erű rézvezetővel, keresztmetszet: 1,0-2,5 mm</t>
    </r>
    <r>
      <rPr>
        <vertAlign val="superscript"/>
        <sz val="10"/>
        <color indexed="8"/>
        <rFont val="Times New Roman CE"/>
        <charset val="238"/>
      </rPr>
      <t>2</t>
    </r>
    <r>
      <rPr>
        <sz val="10"/>
        <color indexed="8"/>
        <rFont val="Times New Roman CE"/>
        <charset val="238"/>
      </rPr>
      <t xml:space="preserve"> PannonCom-Kábel YSLY-JZ típusú vezérlőkábel 4x1 mm</t>
    </r>
    <r>
      <rPr>
        <vertAlign val="superscript"/>
        <sz val="10"/>
        <color indexed="8"/>
        <rFont val="Times New Roman CE"/>
        <charset val="238"/>
      </rPr>
      <t>2</t>
    </r>
  </si>
  <si>
    <t>71-002-21.1-0216601</t>
  </si>
  <si>
    <r>
      <t>Kábelszerű vezeték elhelyezése előre elkészített tartószerkezetre, 1-12 erű rézvezetővel, elágazó dobozokkal és kötésekkel, szigetelési elenállás méréssel, a szerelvényekhez csatlakozó vezetékvégek bekötése nélkül, keresztmetszet: 0,5-2,5 mm</t>
    </r>
    <r>
      <rPr>
        <vertAlign val="superscript"/>
        <sz val="10"/>
        <color indexed="8"/>
        <rFont val="Times New Roman CE"/>
        <charset val="238"/>
      </rPr>
      <t>2</t>
    </r>
  </si>
  <si>
    <r>
      <t>PannonCom-Kábel A03VV-F 300/300V műanyag tömlő vezeték 2x1 mm</t>
    </r>
    <r>
      <rPr>
        <vertAlign val="superscript"/>
        <sz val="10"/>
        <color indexed="8"/>
        <rFont val="Times New Roman CE"/>
        <charset val="238"/>
      </rPr>
      <t>2</t>
    </r>
    <r>
      <rPr>
        <sz val="10"/>
        <color indexed="8"/>
        <rFont val="Times New Roman CE"/>
        <charset val="238"/>
      </rPr>
      <t>, hajlékony rézvezetővel (MT)</t>
    </r>
  </si>
  <si>
    <t>71-002-21.1-0221521</t>
  </si>
  <si>
    <r>
      <t>PannonCom-Kábel NYM 300/500V 3x1,5 mm</t>
    </r>
    <r>
      <rPr>
        <vertAlign val="superscript"/>
        <sz val="10"/>
        <color indexed="8"/>
        <rFont val="Times New Roman CE"/>
        <charset val="238"/>
      </rPr>
      <t>2</t>
    </r>
    <r>
      <rPr>
        <sz val="10"/>
        <color indexed="8"/>
        <rFont val="Times New Roman CE"/>
        <charset val="238"/>
      </rPr>
      <t>, tömör rézvezetővel (MBCu)</t>
    </r>
  </si>
  <si>
    <t>71-002-21.1-0221522</t>
  </si>
  <si>
    <r>
      <t>PannonCom-Kábel NYM 300/500V 3x2,5 mm</t>
    </r>
    <r>
      <rPr>
        <vertAlign val="superscript"/>
        <sz val="10"/>
        <color indexed="8"/>
        <rFont val="Times New Roman CE"/>
        <charset val="238"/>
      </rPr>
      <t>2</t>
    </r>
    <r>
      <rPr>
        <sz val="10"/>
        <color indexed="8"/>
        <rFont val="Times New Roman CE"/>
        <charset val="238"/>
      </rPr>
      <t>, tömör rézvezetővel (MBCu)</t>
    </r>
  </si>
  <si>
    <t>71-002-21.1-0221541</t>
  </si>
  <si>
    <r>
      <t>PannonCom-Kábel NYM 300/500V 4x1,5 mm</t>
    </r>
    <r>
      <rPr>
        <vertAlign val="superscript"/>
        <sz val="10"/>
        <color indexed="8"/>
        <rFont val="Times New Roman CE"/>
        <charset val="238"/>
      </rPr>
      <t>2</t>
    </r>
    <r>
      <rPr>
        <sz val="10"/>
        <color indexed="8"/>
        <rFont val="Times New Roman CE"/>
        <charset val="238"/>
      </rPr>
      <t>, tömör rézvezetővel (MBCu)</t>
    </r>
  </si>
  <si>
    <t>71-002-21.1-0221562</t>
  </si>
  <si>
    <r>
      <t>PannonCom-Kábel NYM 300/500V 5x2,5 mm</t>
    </r>
    <r>
      <rPr>
        <vertAlign val="superscript"/>
        <sz val="10"/>
        <color indexed="8"/>
        <rFont val="Times New Roman CE"/>
        <charset val="238"/>
      </rPr>
      <t>2</t>
    </r>
    <r>
      <rPr>
        <sz val="10"/>
        <color indexed="8"/>
        <rFont val="Times New Roman CE"/>
        <charset val="238"/>
      </rPr>
      <t>, tömör rézvezetővel (MBCu)</t>
    </r>
  </si>
  <si>
    <t>71-002-44.1-0110600</t>
  </si>
  <si>
    <r>
      <t>Műanyag szigetelésű távközlési vezeték elhelyezése, védőcsőbe húzva, belső terekben, telefonkészülékek bekötésére, keresztmetszet: 2x0,6-4x0,6 mm</t>
    </r>
    <r>
      <rPr>
        <vertAlign val="superscript"/>
        <sz val="10"/>
        <color indexed="8"/>
        <rFont val="Times New Roman CE"/>
        <charset val="238"/>
      </rPr>
      <t>2</t>
    </r>
    <r>
      <rPr>
        <sz val="10"/>
        <color indexed="8"/>
        <rFont val="Times New Roman CE"/>
        <charset val="238"/>
      </rPr>
      <t xml:space="preserve"> PannonCom-Kábel lapos 4 eres telefonvezeték- fekete, Csz: TKL4B</t>
    </r>
  </si>
  <si>
    <t>71-004-6.2-0120416</t>
  </si>
  <si>
    <t>Tartó és egyéb szerkezetek elhelyezése, műanyag bilincs tartóra vagy faliékbe Mű.I. 16 mm csőbilincs</t>
  </si>
  <si>
    <t>71-004-6.2-0120421</t>
  </si>
  <si>
    <t>Tartó és egyéb szerkezetek elhelyezése, műanyag bilincs tartóra vagy faliékbe Mű.I. 21 mm csőbilincs</t>
  </si>
  <si>
    <t>71-004-6.2-0120436</t>
  </si>
  <si>
    <t>Tartó és egyéb szerkezetek elhelyezése, műanyag bilincs tartóra vagy faliékbe Mű.I. 36 mm csőbilincs</t>
  </si>
  <si>
    <t>71-005-1.1.2.1.1-0545128</t>
  </si>
  <si>
    <t>Komplett világítási  és telekommunikációs szerelvények, Fali kapcsolók elhelyezése, előre elkészített tartószerkezetre, falon kívüli, 10A egypólusú kapcsoló IP 20 LEGRAND Forix IP20 falon kívüli egypólusú kapcsoló, 10 AX - 250 V~ fehér (kat.szám:782400)</t>
  </si>
  <si>
    <t>71-005-1.1.2.1.1-0564461</t>
  </si>
  <si>
    <t>Komplett világítási  és telekommunikációs szerelvények, Fali kapcsolók elhelyezése, előre elkészített tartószerkezetre, falon kívüli, 10A egypólusú kapcsoló IP 20 Schrack ELSO komplett szerelvény, falon kívüli, IP44, AQUA-TOP,egypólusú nyomó, 1</t>
  </si>
  <si>
    <t>záró,10A,250V AC, csavaros bekötésű, hófehér, Csz: EL452104--</t>
  </si>
  <si>
    <t>71-005-1.1.2.2.1-0230104</t>
  </si>
  <si>
    <t>Komplett világítási  és telekommunikációs szerelvények, Fali kapcsolók elhelyezése, előre elkészített tartószerkezetre, falon kívüli, 10A kétpólusú kapcsoló IP 20 LEGRAND Cariva kétpólusú kapcsoló kerettel, fehér R: 773802</t>
  </si>
  <si>
    <t>71-005-1.1.2.2.1-0564453</t>
  </si>
  <si>
    <t>Komplett világítási  és telekommunikációs szerelvények, Fali kapcsolók elhelyezése, előre elkészített tartószerkezetre, falon kívüli, 10A kétpólusú kapcsoló IP 20 Schrack ELSO komplett szerelvény, falon kívüli, IP44, AQUA-TOP, kétpólusú kapcsoló, 16A,</t>
  </si>
  <si>
    <t>250V AC, csavaros bekötésű, hófehér, Csz: EL451204--</t>
  </si>
  <si>
    <t>71-005-1.1.2.2.2-0231349</t>
  </si>
  <si>
    <t>Komplett világítási  és telekommunikációs szerelvények, Fali kapcsolók elhelyezése, előre elkészített tartószerkezetre, falon kívüli, 10A kétpólusú kapcsoló vízmentes IP 44, IP 55 LEGRAND Plexo 55 2P kapcsoló, szürke R: 069530</t>
  </si>
  <si>
    <t>71-005-1.1.2.4.1-0230105</t>
  </si>
  <si>
    <t>Komplett világítási  és telekommunikációs szerelvények, Fali kapcsolók elhelyezése, előre elkészített tartószerkezetre, falon kívüli, 10A kétáramkörös (csillár) kapcsolók IP 20 LEGRAND Cariva csillárkapcsoló kerettel, fehér R: 773805</t>
  </si>
  <si>
    <t>71-005-1.1.2.5.1-0545156</t>
  </si>
  <si>
    <t>Komplett világítási  és telekommunikációs szerelvények, Fali kapcsolók elhelyezése, előre elkészített tartószerkezetre, falon kívüli, 10A alternatív (váltó) kapcsolók IP 20, IP 44 LEGRAND Forix IP20 falon kívüli váltókapcsoló, 10 AX - 250 V~ fehér</t>
  </si>
  <si>
    <t>(kat.szám:782404)</t>
  </si>
  <si>
    <t>71-005-1.11.2.1.1-0318201</t>
  </si>
  <si>
    <t>Komplett világítási  és telekommunikációs szerelvények, Csatlakozóaljzat elhelyezése, előre elkészített tartószerkezetre, falon kívül, 16A, földelt, egyes csatlakozóaljzat (2P+F) LEGRAND Kontállux IP44 2P+F csatlakozóaljzat fehér R: 083913</t>
  </si>
  <si>
    <t>71-005-1.11.2.1.1-0545193</t>
  </si>
  <si>
    <t>Komplett világítási  és telekommunikációs szerelvények, Csatlakozóaljzat elhelyezése, előre elkészített tartószerkezetre, falon kívül, 16A, földelt, egyes csatlakozóaljzat (2P+F) LEGRAND Forix IP20 fk 2P+F földelt csatlakozóaljzat, 16 A , gyv, fehér</t>
  </si>
  <si>
    <t>(kat.szám:782420)</t>
  </si>
  <si>
    <t>71-005-1.31.1-0230113</t>
  </si>
  <si>
    <t>Komplett világítási  és telekommunikációs szerelvények, Telefon és PC csatlakozóaljzat, USB töltő aljzat elhelyezése (egyes/kettős), telefon LEGRAND Cariva 1xRJ11 telefon-csatlakozóaljzat kerettel, fehér R: 773838</t>
  </si>
  <si>
    <t>71-005-1.31.2-0562466</t>
  </si>
  <si>
    <t>Komplett világítási  és telekommunikációs szerelvények, Telefon és PC csatlakozóaljzat, USB töltő aljzat elhelyezése (egyes/kettős), PC, USB LEGRAND Oteo falonkívüli 1xRJ45 LCS2 Cat6 UTP fehér R: 086144</t>
  </si>
  <si>
    <t>71-005-1.42-0231409</t>
  </si>
  <si>
    <t>Komplett világítási  és telekommunikációs szerelvények, Falonkívüli egyéb szerelvények elhelyezése ABB gyártmányú üveglappal lezárt tűzvédelmi kioldó nyomó és füstszellőző ventilátor vezérlő</t>
  </si>
  <si>
    <t>71-005-1.43-0160303</t>
  </si>
  <si>
    <t>Komplett világítási  és telekommunikációs szerelvények, Falonkívüli mozgásérzékelős kapcsoló elhelyezése VI-KO IRENA falon kívüli állítható mozgásérzékelő, 180°-os, 12 m hatótáv., fehér, IP44, Csz: VT-277W</t>
  </si>
  <si>
    <t>71-007-1.1.3-0316511</t>
  </si>
  <si>
    <t>Kisfeszültségű, 230-500V, CEE típusú rögzíthető ipari csatlakozó felszerelése, 5 pólusú MENNEKES fali dugaszoló aljzat, 16A, 5P, 400V, Cikkszám: 1</t>
  </si>
  <si>
    <t>71-007-11.2.1.2-0313632</t>
  </si>
  <si>
    <t>Egyéb kézi működtetésű terheléskapcsoló elhelyezése, műanyag tokozással, 63 A-ig, 2 pólusú GANZ KK KKM0-20-6001 2 pólusú, 0-1 állású be-ki kapcsoló</t>
  </si>
  <si>
    <t>71-007-11.2.1.3-0313631</t>
  </si>
  <si>
    <t>Egyéb kézi működtetésű terheléskapcsoló elhelyezése, műanyag tokozással, 63 A-ig, 3 pólusú GANZ KK KKM0-20-6002 3 pólusú, 0-1 állású be-ki kapcsoló</t>
  </si>
  <si>
    <t>71-007-11.2.1.3-0313721</t>
  </si>
  <si>
    <t>Egyéb kézi működtetésű terheléskapcsoló elhelyezése, műanyag tokozással, 63 A-ig, 3 pólusú GANZ KK KKM1-32-6002 3 pólusú, 0-1 állású be-ki kapcsoló</t>
  </si>
  <si>
    <t>71-009-11.1-0622102</t>
  </si>
  <si>
    <t>Tokozott elosztóberendezések, műanyag tokozatokelhelyezése, IP 54, IP 65 védettséggel, Mi - üres elosztószekrények HENSEL Mi 70101 üres elosztószekrény, belső méretek: 275 x 125 x 146 mm, nem átlátszó fedél, EAN: 5999010931785</t>
  </si>
  <si>
    <t>71-009-11.1-0622116</t>
  </si>
  <si>
    <t>Tokozott elosztóberendezések, műanyag tokozatokelhelyezése, IP 54, IP 65 védettséggel, Mi - üres elosztószekrények HENSEL Mi 70411 üres elosztószekrény, belső méretek: 275 x 575 x 191 mm, nem átlátszó fedél, EAN: 5999010931921</t>
  </si>
  <si>
    <t>71-009-11.2-0622131</t>
  </si>
  <si>
    <t>Tokozott elosztóberendezések, műanyag tokozatokelhelyezése, IP 54, IP 65 védettséggel, Mi - kisautomata szekrények HENSEL Mi 71111-0 kisautomata szekrény, 12 osztásegységes, csapófedéllel, EAN: 5999010931952</t>
  </si>
  <si>
    <t>71-009-11.4-0622224</t>
  </si>
  <si>
    <t>Tokozott elosztóberendezések, műanyag tokozatokelhelyezése, IP 54, IP 65 védettséggel, Mi - NH biztosító szekrények HENSEL Mi 74205 NH - biztosítós szekrény, 1 x 3 x NH 00, 125A + PE + N, EAN: 5999010932461</t>
  </si>
  <si>
    <t>71-009-13.1-0622163</t>
  </si>
  <si>
    <t>Fogyasztásmérő szekrény elhelyezése, (fogyasztásmérő beépítése nélkül) IP 54 védettséggel, műanyagból, 300 x 600 mm-ig HENSEL Mi 72431-0 fogyasztásmérő szekrény, körvonalméret: 300 x 600 mm, univerzális mérőhely 1 db mérő számára,csapófed.,EAN:</t>
  </si>
  <si>
    <t>5999010930405</t>
  </si>
  <si>
    <t>71-009-13.2-0622173</t>
  </si>
  <si>
    <t>Fogyasztásmérő szekrény elhelyezése, (fogyasztásmérő beépítése nélkül) IP 54 védettséggel, műanyagból, 300 x 600 mm felett HENSEL Mi 72863-0 fogyasztásmérő szekrény, körvonalméret: 600 x 600 mm, háromfázisú nappali és éjszakai mérő számára, EAN:</t>
  </si>
  <si>
    <t>5999010930801</t>
  </si>
  <si>
    <t>Szerelvények, összekötő elemek, belső kábelezés a fogyasztásmérő szekrény együttes műanyag tokozottaiba szerelve a vonatkozó terlapok szerint</t>
  </si>
  <si>
    <t>71-010-2.7-0146104</t>
  </si>
  <si>
    <t>Felületre szerelt lámpatest elhelyezése előre elkészített tartószerkezetre, zárt, LED-es kivitelben Life Light Led, Leddiszkont, led fénycső armatúra, IP65, kiválóan alkalmas ledes fénycsövekhez! Csz.: LLT8ARIP652X120CM</t>
  </si>
  <si>
    <t>71-010-2.7-0146179</t>
  </si>
  <si>
    <t>Felületre szerelt lámpatest elhelyezése előre elkészített tartószerkezetre, zárt, LED-es kivitelben Life Light Led,OPPPLE Led panel világítás, kör, 10W, 1100 Lum., 2700 K,  IP20.  OP 1400441311</t>
  </si>
  <si>
    <t>71-010-4.5-0143175</t>
  </si>
  <si>
    <t>Álmennyezeti lámpatest elhelyezése előre elkészített tartószerkezetre, burával vagy üveglappal lezárt, LED-es V-TAC (HOLUX) VT-6060; 45W / 3600lm álmennyezeti LED-es lámpatest, semlegesfehér (4500K), 595x595mm, működtető nélkül Csz:6024</t>
  </si>
  <si>
    <t>71-010-10.4.6-0146081</t>
  </si>
  <si>
    <t>Kültéri fényvető elhelyezése előre elkészített tartószerkezetre, felületre szerelt kivitelben, szimmetrikus fényeloszlású, LED-es Life Light Led, Leddiszkont, led reflektor 230V, 20W, 1600 Lumen, 440-640 Lux/méter, 120°, 3000-6000 Kelvin, meleg vagy</t>
  </si>
  <si>
    <t>hideg fehér, IP65, garancia 2 év, 178x100x140mm, kiváltható vele a hagyományos 150W halogén reflektor! Csz.: LLR20W120CW/WW</t>
  </si>
  <si>
    <t>71-010-12.11.2.1.4-0143556</t>
  </si>
  <si>
    <t>(Akkumulátoros vészvilágítás)  Tartalék világítási lámpatestek elhelyezése, saját akkumulátoros, állandó üzemű, falon kívüli kivitelben, írányfény E-FAMILY (HOLUX) MLD 28D/W irányfény lámpatest, állandó üzemű, 180 p. áthidalási idő, "nyíl lefelé"</t>
  </si>
  <si>
    <t>piktogrammal, 8 db fehér LED, IP 42 Csz: 1-26-10-0023</t>
  </si>
  <si>
    <t>71-010-12.11.3.1.6-0546328</t>
  </si>
  <si>
    <t>(Akkumulátoros vészvilágítás)  Tartalék világítási lámpatestek elhelyezése, saját akkumulátoros, kombinált üzemű, táplálású, falon kívüli kivitelben, LED-es LENA DOT LED  tartalékvilágítási lámpatest 1 óra üzemidő, 3W</t>
  </si>
  <si>
    <t>71-010-17.4-0628223</t>
  </si>
  <si>
    <t xml:space="preserve">Szabadon telepíthető lámpatestek (állólámpák) elhelyezése, GILLY - Lucide 18702/05/36 - Állólámpa - 1xLED max 5W 20x153 cm </t>
  </si>
  <si>
    <t>71-011-6.1.2.1.1-0147117</t>
  </si>
  <si>
    <t>LED-es fényforrások, általános világítás céljára (fehér fényű), vonalszerű kivitelben, hagyományos kialakítású (retrofit), LED fénycső Life Light Led, Leddiszkont, led fénycső 230V, 18W, 1670 Lumen, 120°, 4000-6000 Kelvin, közép vagy hideg fehér, IP20,</t>
  </si>
  <si>
    <t>garancia 2 év, 1200x25mm, kiváltható vele a hagyományos 36W halogén fénycső! Csz.: LT8120CMSMD18W120L4000/6000KFÉLÁ</t>
  </si>
  <si>
    <t>71-013-1.2.1-0310301</t>
  </si>
  <si>
    <r>
      <t>Villámhárító felfogóvezető szerelése, előre elkészített tartószerkezetre, sodronyból, kör- vagy laposacélból, lapos tetőn, betongúlára szerelve, 60 mm</t>
    </r>
    <r>
      <rPr>
        <vertAlign val="superscript"/>
        <sz val="10"/>
        <color indexed="8"/>
        <rFont val="Times New Roman CE"/>
        <charset val="238"/>
      </rPr>
      <t>2</t>
    </r>
    <r>
      <rPr>
        <sz val="10"/>
        <color indexed="8"/>
        <rFont val="Times New Roman CE"/>
        <charset val="238"/>
      </rPr>
      <t>-ig OBO horganyzott köracél, 8 mm, RD8, R.sz.: 5021081</t>
    </r>
  </si>
  <si>
    <t>71-013-2.1.2-0522625</t>
  </si>
  <si>
    <r>
      <t>Villámhárító levezető szerelése, előre elkészített tartószerkezetre, sodronyból, kör- vagy laposacélból, épületszerkezeten kívül, tartóra szerelve, 60 mm</t>
    </r>
    <r>
      <rPr>
        <vertAlign val="superscript"/>
        <sz val="10"/>
        <color indexed="8"/>
        <rFont val="Times New Roman CE"/>
        <charset val="238"/>
      </rPr>
      <t>2</t>
    </r>
    <r>
      <rPr>
        <sz val="10"/>
        <color indexed="8"/>
        <rFont val="Times New Roman CE"/>
        <charset val="238"/>
      </rPr>
      <t xml:space="preserve"> felett horganyzott laposacél 25x4 mm</t>
    </r>
  </si>
  <si>
    <t>71-013-3.2.1-0522620</t>
  </si>
  <si>
    <r>
      <t>Földelő- és/vagy védővezető szerelése, előre elkészített tartószerkezetre, laposacélból, 100 mm</t>
    </r>
    <r>
      <rPr>
        <vertAlign val="superscript"/>
        <sz val="10"/>
        <color indexed="8"/>
        <rFont val="Times New Roman CE"/>
        <charset val="238"/>
      </rPr>
      <t>2</t>
    </r>
    <r>
      <rPr>
        <sz val="10"/>
        <color indexed="8"/>
        <rFont val="Times New Roman CE"/>
        <charset val="238"/>
      </rPr>
      <t>-ig horganyzott laposacél 20x3 mm</t>
    </r>
  </si>
  <si>
    <t>71-013-5.1-0310358</t>
  </si>
  <si>
    <t>Villám- és érintésvédelmi hálózat tartozékainak szerelése, felfogórúd szívócsúccsal OBO 2 m-es acélrúd, 16 mm, köracél csatlakozóval, 101/F-2000, R.sz.: 5424208 és 5304105</t>
  </si>
  <si>
    <t>71-013-5.3-0310366</t>
  </si>
  <si>
    <t>Villám- és érintésvédelmi hálózat tartozékainak szerelése, bádogszegély, esőcsatorna bekötése OBO bádogszegély bekötő bilincs, 10 mm vastagságig, 8/10 mm köracélhoz, R.sz.: 5317207</t>
  </si>
  <si>
    <t>71-013-5.5.1-0310372</t>
  </si>
  <si>
    <t>Villám- és érintésvédelmi hálózat tartozékainak szerelése, földelő rúd vagy cső, 4 m hosszúságig OBO keresztföldelő, 3 m hosszú, 50x50 mm, köracél csatlakozóval, R.sz.: 5003040 és 5304105</t>
  </si>
  <si>
    <t>71-013-5.6-0523241</t>
  </si>
  <si>
    <t>Villám- és érintésvédelmi hálózat tartozékainak szerelése, védőburkolat elhelyezése 35x35x4 mm L szelvényből 1,5 m hosszú</t>
  </si>
  <si>
    <t>71-013-5.8-0310381</t>
  </si>
  <si>
    <t>Villám- és érintésvédelmi hálózat tartozékainak szerelése, mérési hely kialakítása (vizsgáló összekötő) OBO vizsgáló összekötő, 2 csavaros, 8/10-es köracélhoz, R.sz.: 5315506</t>
  </si>
  <si>
    <t>71-013-7.1-0310386</t>
  </si>
  <si>
    <r>
      <t>Érintésvédelmi hálózat tartozékainak szerelése, vízmérő áthidalás, vezeték rögzítéssel OBO szalagbilincs, 3/8-1 1/2", csatlakoztatható vezetékkeresztmetszet 2x2,5-25 mm</t>
    </r>
    <r>
      <rPr>
        <vertAlign val="superscript"/>
        <sz val="10"/>
        <color indexed="8"/>
        <rFont val="Times New Roman CE"/>
        <charset val="238"/>
      </rPr>
      <t>2</t>
    </r>
    <r>
      <rPr>
        <sz val="10"/>
        <color indexed="8"/>
        <rFont val="Times New Roman CE"/>
        <charset val="238"/>
      </rPr>
      <t>, R.sz.: 5057515</t>
    </r>
  </si>
  <si>
    <t>71-013-7.2-0310386</t>
  </si>
  <si>
    <r>
      <t>Érintésvédelmi hálózat tartozékainak szerelése, fürdőkád földelő kötése (EPH), egyenlő potenciálra hozás OBO szalagbilincs, 3/8-1 1/2", csatlakoztatható vezetékkeresztmetszet 2x2,5-25 mm</t>
    </r>
    <r>
      <rPr>
        <vertAlign val="superscript"/>
        <sz val="10"/>
        <color indexed="8"/>
        <rFont val="Times New Roman CE"/>
        <charset val="238"/>
      </rPr>
      <t>2</t>
    </r>
    <r>
      <rPr>
        <sz val="10"/>
        <color indexed="8"/>
        <rFont val="Times New Roman CE"/>
        <charset val="238"/>
      </rPr>
      <t>, R.sz.: 5057515</t>
    </r>
  </si>
  <si>
    <t>71-013-7.3-0310391</t>
  </si>
  <si>
    <r>
      <t>Érintésvédelmi hálózat tartozékainak szerelése, épületgépészeti csőhálózat földelő kötése OBO földelő bilincs, 2", csatlakoztatható vezetékkeresztmetszet 1x35 mm</t>
    </r>
    <r>
      <rPr>
        <vertAlign val="superscript"/>
        <sz val="10"/>
        <color indexed="8"/>
        <rFont val="Times New Roman CE"/>
        <charset val="238"/>
      </rPr>
      <t>2</t>
    </r>
    <r>
      <rPr>
        <sz val="10"/>
        <color indexed="8"/>
        <rFont val="Times New Roman CE"/>
        <charset val="238"/>
      </rPr>
      <t>, R.sz.: 5050197</t>
    </r>
  </si>
  <si>
    <t>71-013-7.4</t>
  </si>
  <si>
    <t>Érintésvédelmi hálózat tartozékainak szerelése, nagykiterjedésű fémtárgy földelő kötése</t>
  </si>
  <si>
    <t>71-013-8-0121006</t>
  </si>
  <si>
    <t>Elektromos szigetelő gumiszőnyeg elhelyezése Gumipadlólemez 6 mm vastag</t>
  </si>
  <si>
    <t>71-013-9</t>
  </si>
  <si>
    <t>Villám és érintésvédelmi mérés és jegyzőkönyv készítése</t>
  </si>
  <si>
    <t>mp*</t>
  </si>
  <si>
    <t>71-013-10.1-0310404</t>
  </si>
  <si>
    <t>Villámvédelmi hálózat tartószerkezeteinek szerelése, betongúlába beépített bilinccsel OBO vezetéktartó lapostetőre, 8 mm körvezetőhöz, 70 mm kiemeléssel, R.sz.: 5218691</t>
  </si>
  <si>
    <t>71-013-11.1.3-0310205</t>
  </si>
  <si>
    <t xml:space="preserve">Villám- és érintésvédelmi hálózatok, nagyenergiájú túlfeszültség-levezető elhelyezése feszültségmentes kapcsolótérben, kalapsínre szerelve, hálózatok védelmére, 3 fázisú, 4 vezetős (B fokozat) OBO szikraközös túlfeszültséglevezető, 5 év garanciával, 3xMC </t>
  </si>
  <si>
    <t>50 B/NPE, R.sz.: 5096847</t>
  </si>
  <si>
    <t>A terveken EF jelű főelosztó felszerelve, bekötve, külön anyagjegyzék szerint</t>
  </si>
  <si>
    <t>A terveken E-1 jelű elosztó felszerelve, bekötve, külön anyagjegyzék szerint</t>
  </si>
  <si>
    <t>A terveken E-2 jelű elosztó felszerelve, bekötve, külön anyagjegyzék szerint</t>
  </si>
  <si>
    <t>A terveken E-3 jelű elosztó felszerelve, bekötve, külön anyagjegyzék szerint</t>
  </si>
  <si>
    <t>A terveken HK jelű hőközponti elosztó felszerelve, bekötve, külön anyagjegyzék szerint</t>
  </si>
  <si>
    <t>Az ELMŰ ÉMÁSZ számlája alapján elszámolt tétel a mérő le és felszereléséről, a plomba bontás és helyreállítás költségeiről, a tervezett 3x32A többlet igény normatív csatlakozási díjáról, a szakfelügyeletről a kábelfej bontás és helyreállítás idejére</t>
  </si>
  <si>
    <t>71-002-0717263</t>
  </si>
  <si>
    <t>Halogénmentes szigetelésű vezeték elhelyezése nedves és vizes helységekben, védőcső behúzva vagy kábeltálcára fektetve, 2-12 erű sodrott rézvezetővel, elágazó dobozokkal és kötésekkel,  szigetelési ellenállás méréssel, a szerelvényekhez csatlakozó vezetékvégek bekötése nélkül (vakolatba is)
keresztmetszet: 1,5-2,5 mm˛
PannonCom-Kábel NHXMH 300/500V 2x1,5 mm˛, tömör rézvezetővel</t>
  </si>
  <si>
    <t>71-002-0717326</t>
  </si>
  <si>
    <t>Halogénmentes szigetelésű vezeték elhelyezése nedves és vizes helységekben, védőcső behúzva vagy kábeltálcára fektetve, 2-12 erű sodrott rézvezetővel, elágazó dobozokkal és kötésekkel,  szigetelési ellenállás méréssel, a szerelvényekhez csatlakozó  vezetékvégek bekötése nélkül (vakolatba is)
keresztmetszet: 1,5-2,5 mm˛
PannonCom-Kábel NHXMH 300/500V 5x2,5 mm˛, tömör rézvezetővel</t>
  </si>
  <si>
    <t>Funkció tartó OBO bilincs E90-es kábelek rögzítéséhez</t>
  </si>
  <si>
    <t>71-007-0772000</t>
  </si>
  <si>
    <t>Egyéb kézi működtetésű terheléskapcsoló elhelyezése, műanyag tokozással,
63 A-ig,
3 pólusú
GANZ KK KKM2-63-6002 3 pólusú, 0-1 állású be-ki kapcsoló</t>
  </si>
  <si>
    <t>Munkanem összesen:</t>
  </si>
  <si>
    <t>72-001-1.2-0311263</t>
  </si>
  <si>
    <t>Csengő, gong, csengőtranszformátor elhelyezése, falra szerelt kivitelben VI-KO Vi-BELL01 elektromos ding-dong csengő, Csz: 90 30 32 00</t>
  </si>
  <si>
    <t>72-011-1.1.1.1.2-0220004</t>
  </si>
  <si>
    <t>Riasztó rendszerek felszerelése vezetékes kivitelben, központi egységének felhelyezése, előre elhelyezett falra szerelt szekrényben,programozással, üzempróbával, nem bővíthető központok, 5-8 zónás riasztó központ MASCO CA5P SATEL 5 zónás riasztó központ</t>
  </si>
  <si>
    <t>panel NO/NC/EOL és 2EOL/NO és 2EOl/NC bemenetek, 9 féle reakcióval, LCD és LED-es kezelő opcióként</t>
  </si>
  <si>
    <t>72-011-1.1.2.1-0220317</t>
  </si>
  <si>
    <t>Riasztó rendszerek felszerelése vezetékes kivitelben, kiegészítő egységek tápegység, segéd tápegység elhelyezése, rendszerbe illesztése, előre elhelyezett kapcsoló szekrénybe illetve dobozba MASCO BAQ60/12 tápegység töltővel 13,8VDc, max 5A, alacsony</t>
  </si>
  <si>
    <t>disszipáció, jó hatásfok, beépített nagyfrekvenciás szűrő, rövidzárvédett</t>
  </si>
  <si>
    <t>72-011-1.1.2.2-0220371</t>
  </si>
  <si>
    <t>Riasztó rendszerek felszerelése vezetékes kivitelben, kiegészítő egységek akkumulátor elhelyezése MASCO DM12-20UPS DIAMEC akkumulátor biztonságtechnikai rendsz.és elektromos játékokhoz,12V,18,0Ah,181x76x167 mm,6 kg,szünetment.UPS és norm.tápegységekhez</t>
  </si>
  <si>
    <t>72-011-1.1.2.3-0220243</t>
  </si>
  <si>
    <t>Riasztó rendszerek felszerelése vezetékes kivitelben, kiegészítő egységek fém doboz, fémház MASCO MB100 riasztódoboz 435x330x100 mm, porszórt, zsanéros, esztétikus</t>
  </si>
  <si>
    <t>72-011-1.1.3.1-0220006</t>
  </si>
  <si>
    <t>Riasztó rendszerek felszerelése vezetékes kivitelben, kezelő egységek felszerelése, tartó keret falra történő rögzítésével, LED-es kezelő egységek MASCO CA4VKLED SATEL LED-es kezelő CA4VP központhoz, kihajtható előlap, háttérvilágított billentyűzet,</t>
  </si>
  <si>
    <t>zónaállapot, hiba, riasztás és késleltetés jelzés</t>
  </si>
  <si>
    <t>72-011-1.1.5.1.1.2-0220131</t>
  </si>
  <si>
    <t>Riasztó rendszerek felszerelése vezetékes kivitelben, behatolás érzékelő egységeinek felszerelése, analóg mozgásérzékelő (infra), beltéri falra szerelhető kivitelben, tartó elhelyezésével MASCO GRAPHITE SATEL duál érzékelős passzív infra, 88,5°</t>
  </si>
  <si>
    <t>72-041-1.1.1.2.2-0114278</t>
  </si>
  <si>
    <t>Strukturált adatátviteli kábel elhelyezése tömör rézvezetővel, védőcsőbe húzva, kábeltálcára vagy kábelcsatornába fektetve, falikábel, 250 MHz frekvenciatartomány Cat.6 F/UTP LEGRAND LCS6 fali kábel F/UTP,LSZH 500m 0,5mm 4x2 R: 032756</t>
  </si>
  <si>
    <t>72-041-15.2-0114169</t>
  </si>
  <si>
    <t>Patch panel elhelyezése előre kialakított rack szekrényben, 4-96 Port, RJ 45 Cat. 6 komplett LEGRAND LCS2 24xRJ45,Cat.6 UTP, 1U patch panel,komplett,19",8 érintkező R: 033561</t>
  </si>
  <si>
    <t>72-041-21.1.2-0548627</t>
  </si>
  <si>
    <t>Csatlakozó felszerelése réz strukturált kábelre, csatlakozó RJ 45 Cat.6 LEGRAND Linkeo RJ45 Cat6 UTP KEYSTONE 110 csatlakozó, (Kat.szám:632705)</t>
  </si>
  <si>
    <t>72-041-41.2.1.1.2.2-0112284</t>
  </si>
  <si>
    <t>Switch elhelyezése RJ-45 csatlakozókkal, fém tokozású, belső táppal, rack szekrénybe szerelhető, nem menedzselhető, 10/100/1000 Mbit/s, 17-48 portos L2 nem menedzselhető switch, 24x10/100/1000BaseTX</t>
  </si>
  <si>
    <t>72-041-121.1.2.1.1-0110227</t>
  </si>
  <si>
    <t>Rack szekrény telepítése fali kivitelben, 19"-os előre elkészített tartószerkezetre, 4-20U magasság, egyrészes kivitel PannonCom-Kábel ZPAS fali szekrény 04U 600x400 levehető oldalú, szürke, Csz: WZ273301S1011</t>
  </si>
  <si>
    <t>72-041-151.1</t>
  </si>
  <si>
    <t>Veszteségmérés 2 végpont között műszerrel,  mérés eredményéről jegyzőkönyv készítése, rézkábel esetén</t>
  </si>
  <si>
    <t>72-041-152.1</t>
  </si>
  <si>
    <t>Diagnosztikai vizsgálat végpontokra számolva,vizsgálat műszerrel, vizsgálat eredményéről jegyzőkönyv készítése, rézkábel esetén</t>
  </si>
  <si>
    <t>SCHRACK ELSO akadálymentes WC jelző szett felszerelve, bekötve</t>
  </si>
  <si>
    <t>74-011-1.1.1.1-0912067</t>
  </si>
  <si>
    <t>Intelligens tűzjelző rendszerek kiépítése  előre elkészített tartószerkezetre, kiépített kábelezésre, tűzjelző központok, nem bővíthető kivitelben, 1 hurkos Egyhurkos intelligens tűzjelző központ, /hurkonként 150 eszköz/</t>
  </si>
  <si>
    <t>74-011-1.1.3.6-0913133</t>
  </si>
  <si>
    <t xml:space="preserve">Intelligens tűzjelző rendszerek kiépítése  előre elkészített tartószerkezetre, kiépített kábelezésre, tűzjelző központok, központba építhető kiegészítők elhelyezése, tűzoltósági átjelző MASCO Global Fire Equipment alpanel (SIM kártyával együtt), doboz és </t>
  </si>
  <si>
    <t>tápegység nélkül, 5 év garancia, JNETSP</t>
  </si>
  <si>
    <t>74-011-1.4.1.2-0913051</t>
  </si>
  <si>
    <t>Intelligens tűzjelző rendszerek kiépítése  előre elkészített tartószerkezetre, kiépített kábelezésre, intelligens érzékelők elhelyezése, füstérzékelő, optikai MASCO Global Fire Equipment Analóg címezhető füstérzékelő, csatlakoztatható másodkijelzéssel,</t>
  </si>
  <si>
    <t>működési hőmérséklet: -10-50 °C, GFEADSL</t>
  </si>
  <si>
    <t>74-011-1.4.9.1-0913056</t>
  </si>
  <si>
    <t>Intelligens tűzjelző rendszerek kiépítése  előre elkészített tartószerkezetre, kiépített kábelezésre, intelligens érzékelők elhelyezése, kellékek érzékelőkhöz, normál aljzat MASCO Global Fire Equipment standard aljzat, 5 év garancia, GFEDBS</t>
  </si>
  <si>
    <t>74-011-1.5.1.1-0913094</t>
  </si>
  <si>
    <t>Intelligens tűzjelző rendszerek kiépítése  előre elkészített tartószerkezetre, kiépített kábelezésre, intelligens eszközök elhelyezése, kézi jelzésadók, beltéri MASCO Global Fire Equipment címezhető kézi jelzésadó, védő üveggel, 5 év garancia, GFEMCPA</t>
  </si>
  <si>
    <t>74-011-1.5.3.1-0913071</t>
  </si>
  <si>
    <t>Intelligens tűzjelző rendszerek kiépítése  előre elkészített tartószerkezetre, kiépített kábelezésre, intelligens eszközök elhelyezése, hangjelzők, beltéri MASCO Global Fire Equipment analóg címezhető hangjelző, kis fogyasztás, fehér vagy piros színben,</t>
  </si>
  <si>
    <t>max 32 db/hurok, 4 különböző hangtónus, VULCANWSA</t>
  </si>
  <si>
    <t>A tűzjelző rendszer engedély köteles szaktervének elkészítése és engedélyeztetése a Katasztrófavédelemmel, a rendszer hatósági átadása és üzembe helyezése oktatással</t>
  </si>
  <si>
    <t>75-061-1.1.5.4.2-0121204</t>
  </si>
  <si>
    <t>Napenergia hasznosítása - villamos hálózatra kapcsolt napelemes rendszerek telepítése, az épület villamos energiarendszerére csatlakoztatva, polikristályos napelem, lapos tetőre telepítve, lesúlyozással, kompletten, 1 kWp rendszer egységből építve, 5,01</t>
  </si>
  <si>
    <t xml:space="preserve">- 50,0 kWp teljesítmény között Tiszta Energiák 1kWp napelemes rendszer lapostetőn, kompletten, mely tartalmaz 4db 260W napelemmodult tetősíkból kiemelt, lesúlyozott tartószerkezeten, hálózati invertert, szolár kábelszettet és megfelelő </t>
  </si>
  <si>
    <t>keresztmetszetű AC oldali kábelezést védőcsőben ill. kábelcsatornában, DC és AC oldali B+C típusú túláram és túlfeszültség védelmet, DC oldali leválasztót</t>
  </si>
  <si>
    <t xml:space="preserve">  Szöveg</t>
  </si>
  <si>
    <t>Óradij</t>
  </si>
  <si>
    <t>xÓradij</t>
  </si>
  <si>
    <t>A37x acélcső vezeték elbontása</t>
  </si>
  <si>
    <t>Radiátor bontása</t>
  </si>
  <si>
    <t>Szénacél cső szerelése idomokkal VIEGA Prestabo típusú átm. 15,0 x 1,0 mm</t>
  </si>
  <si>
    <t xml:space="preserve">átm. 18,0 x 1,0 mm        </t>
  </si>
  <si>
    <t xml:space="preserve">átm. 22,0 x 1,2 mm       </t>
  </si>
  <si>
    <t xml:space="preserve">átm. 28,0 x 1,2 mm        </t>
  </si>
  <si>
    <t xml:space="preserve">átm. 35,0 x 1,5 mm       </t>
  </si>
  <si>
    <t>Kétrészes horganyzott csőbilincs laposacélból, szorító csavarokkal, felszerelve, SIKLA típusú, Stabil D 3G jelű, hangcsillapító betéttel 15x1,2-csőhöz</t>
  </si>
  <si>
    <t>18x1,2-csőhöz</t>
  </si>
  <si>
    <t>22x1,5-csőhöz</t>
  </si>
  <si>
    <t>28x1,5-csőhöz</t>
  </si>
  <si>
    <t>35x1,5-csőhöz</t>
  </si>
  <si>
    <t>Épületgépészeti csővezeték hőszigetelése csőhéjjal, légtechnikai, klima és hűtési csővezetékre, a csővégek és egyéb illesztési helyek ragasztásával, KAIFLEX ST típusú, anyaga: szintetikus kaucsuk 9 mm vastag 15 mm átm. csővezetékre</t>
  </si>
  <si>
    <t>18 mm átm. csővezetékre</t>
  </si>
  <si>
    <t>22 mm átm. csővezetékre</t>
  </si>
  <si>
    <t>TA STAD beszabályozó szelep (ALAPVEZETÉKEKBEN) NA15</t>
  </si>
  <si>
    <t>NA20</t>
  </si>
  <si>
    <t>TA STAP nyomáskülönbség szabályozó szelep (ALAPVEZETÉKEKBEN) NA15</t>
  </si>
  <si>
    <t>Automata légtelenítő szelep NA 15</t>
  </si>
  <si>
    <t>Menetes gömbcsap, légtelenítő szelep elé beépítve NA 15</t>
  </si>
  <si>
    <t>Axiál kompenzátor 5/4"</t>
  </si>
  <si>
    <t>Acéllemez lapradiátor, négycsonkos kivitelben, a szerelési helyre széthordva, (külön tételben kiírt szerelési tartozékokkal) összeállítva, felszerelve és bekötve, festés miatti le- és visszaszereléssel, DUNAFERR-LUX-UNI- BEK típusú, 90/70/20°C, egysoros k</t>
  </si>
  <si>
    <t>1400 mm hosszúsággal,  ht:1729 Watt</t>
  </si>
  <si>
    <t>1800 mm hosszúsággal,  ht:2223 Watt</t>
  </si>
  <si>
    <t>600 mm hosszúsággal,  ht: 741 Watt</t>
  </si>
  <si>
    <t>700 mm hosszúsággal,  ht: 865 Watt</t>
  </si>
  <si>
    <t>800 mm hosszúsággal,  ht: 988 Watt</t>
  </si>
  <si>
    <t>900 mm hosszúsággal,  ht:1112 Watt</t>
  </si>
  <si>
    <t>DUNAFER-LUX-UNI- E  típusú, 90/70/20°C, egysoros kivitel, konvektorlemez nélkül 600 mm építési magassággal 1000 mm hosszúsággal,  ht: 840 Watt</t>
  </si>
  <si>
    <t>1200 mm hosszúsággal,  ht:1008 Watt</t>
  </si>
  <si>
    <t>1400 mm hosszúsággal,  ht:1176 Watt</t>
  </si>
  <si>
    <t>400 mm hosszúsággal,  ht: 336 Watt</t>
  </si>
  <si>
    <t>500 mm hosszúsággal,  ht: 420 Watt</t>
  </si>
  <si>
    <t>600 mm hosszúsággal,  ht: 504 Watt</t>
  </si>
  <si>
    <t>700 mm hosszúsággal,  ht: 588 Watt</t>
  </si>
  <si>
    <t>800 mm hosszúsággal,  ht: 672 Watt</t>
  </si>
  <si>
    <t>900 mm hosszúsággal,  ht: 756 Watt</t>
  </si>
  <si>
    <t>DUNAFERR-LUX-UNI- EKE típusú, 90/70/20°C, kétsoros kivitel, egy konvektorlemezzel 600 mm építési magassággal 600 mm hosszúsággal,  ht:1065 Watt</t>
  </si>
  <si>
    <t>800 mm hosszúsággal,  ht:1420 Watt</t>
  </si>
  <si>
    <t>Fűtőtestszelep Ms 58 sárgarézből, nikkelezett kivitelben, felszerelve, DANFOSS gyártmányú, RA- N típusú, kézi előbeállítási lehetőség 14 fokozatban, kvs tartomány: 0,04-1,40 m3/h egyenes kivitelben 1/2"</t>
  </si>
  <si>
    <t>Termosztatikus érzékelőfej, felszerelése fűtőtestszelepre és előzetes beállítása, DANFOSS gyártmányú, RA  típusú, gőz töltetű, korlátozható vagy rögzítető beállítású, fagyvédelemmel, beépített lopás elleni védelemmel beépített érzékelővel, KLAPP csatlakoz</t>
  </si>
  <si>
    <t>Fűtőtestcsavarzat sárgarézből, nikkelezett kivitelben, visszatérővezetékbe felszerelve, DANFOSS gyártmányú, RLV típusú, beszabályozási, elzárási, töltési-ürítési funkcióval egyenes kivitelben 1/2"</t>
  </si>
  <si>
    <t>Faláttörés készítése, helyreállítással, fűtési csővezetékpár részére</t>
  </si>
  <si>
    <t>Födémáttörés készítése, helyreállítással, fűtési csővezetékpár részére</t>
  </si>
  <si>
    <t>Fűtési hálózat átmosása</t>
  </si>
  <si>
    <t>Fűtési rendszer leürítése</t>
  </si>
  <si>
    <t>Fűtési rendszer feltöltése TÁVHŐ primer rendszerről</t>
  </si>
  <si>
    <t>Próbafűtés áramkörönként</t>
  </si>
  <si>
    <t>Fűtési rendszer hidraulikai beszabályozása</t>
  </si>
  <si>
    <t>Megvalósulási terv készítése</t>
  </si>
  <si>
    <t>MEGNEVEZÉS</t>
  </si>
  <si>
    <t>egység</t>
  </si>
  <si>
    <t>ár</t>
  </si>
  <si>
    <t>( HUF )</t>
  </si>
  <si>
    <t>II., Szerelési munkák</t>
  </si>
  <si>
    <t>Fekete acélcső vezeték</t>
  </si>
  <si>
    <t xml:space="preserve">szerelése szabadon, horonyba </t>
  </si>
  <si>
    <t>vagy padlócsatornába,</t>
  </si>
  <si>
    <t>hegesztett kötésekkel, tartó-</t>
  </si>
  <si>
    <t>szerkezettel,</t>
  </si>
  <si>
    <t>szakaszos nyomáspróbával,</t>
  </si>
  <si>
    <t>irányváltozás csőhajlítással</t>
  </si>
  <si>
    <t>Fekete acélcső, St37, simavégű</t>
  </si>
  <si>
    <t>simavégű 1/2"</t>
  </si>
  <si>
    <t>simavégű 3/4"</t>
  </si>
  <si>
    <t>simavégű 1/1"</t>
  </si>
  <si>
    <t>simavégű 5/4"</t>
  </si>
  <si>
    <t>simavégű 6/4"</t>
  </si>
  <si>
    <t>irányváltozás csőívvel</t>
  </si>
  <si>
    <t>57x2,9 mm</t>
  </si>
  <si>
    <t>76x2,9 mm</t>
  </si>
  <si>
    <t>Kétoldalon karimás szerelvény</t>
  </si>
  <si>
    <t>elhelyezése ellenkarimákkal</t>
  </si>
  <si>
    <t>50 NÁ NNY10 - NNy 40</t>
  </si>
  <si>
    <t>Szennyfogó szűrő NÁ 50</t>
  </si>
  <si>
    <t xml:space="preserve">Villamos hajtóművel működtetett </t>
  </si>
  <si>
    <t>elzáró pillangó szelep</t>
  </si>
  <si>
    <t>Működtető feszültség 230 V</t>
  </si>
  <si>
    <t>Mérendő közeg: távfűtési víz</t>
  </si>
  <si>
    <t>Maximális hőmérséklete: 130 °C</t>
  </si>
  <si>
    <t>Névleges nyomása: 16 bar</t>
  </si>
  <si>
    <t>NÁ50 kvs=79 m3/h</t>
  </si>
  <si>
    <t>Egyoldalon menetes szerelvény</t>
  </si>
  <si>
    <t xml:space="preserve">elhelyezése, külső vagy belső </t>
  </si>
  <si>
    <t>menettel, illetve hollandival</t>
  </si>
  <si>
    <t>csatlakoztatva</t>
  </si>
  <si>
    <t>15 NÁ</t>
  </si>
  <si>
    <t>Flamco Flexvent Super 1/2"</t>
  </si>
  <si>
    <t>Prescor A biztonsági szelep 1/2"</t>
  </si>
  <si>
    <t>Töltő, űrítő golyóscsap 1/2"</t>
  </si>
  <si>
    <t>Kétoldalon menetes szerelvény</t>
  </si>
  <si>
    <t>20 NÁ</t>
  </si>
  <si>
    <t>Beszabályozó szelep kvs=5,7 m3/h</t>
  </si>
  <si>
    <t>25 NÁ</t>
  </si>
  <si>
    <t>Beszabályozó szelep kvs=8,7 m3/h</t>
  </si>
  <si>
    <t>BB golyóscsap 1"</t>
  </si>
  <si>
    <t>Szennyfogó-szűrő 1"</t>
  </si>
  <si>
    <t>32 NÁ</t>
  </si>
  <si>
    <t>BB golyóscsap 5/4"</t>
  </si>
  <si>
    <t>Visszacsapó szelep 5/4"</t>
  </si>
  <si>
    <t>50 NÁ</t>
  </si>
  <si>
    <t>Beszabályozó szelep kvs=33 m3/h</t>
  </si>
  <si>
    <t>BB golyóscsap 2"</t>
  </si>
  <si>
    <t>Három oldalon menetes szerelvény</t>
  </si>
  <si>
    <t xml:space="preserve">20 NÁ </t>
  </si>
  <si>
    <t>Háromjáratú motoros szabályozó</t>
  </si>
  <si>
    <t>csap, NNY10 kvs= 6,3 m3/h</t>
  </si>
  <si>
    <t>készlet</t>
  </si>
  <si>
    <t>motoros hajtómű</t>
  </si>
  <si>
    <t>Melegvíztároló berendezés</t>
  </si>
  <si>
    <t xml:space="preserve">elhelyezése és bekötése, </t>
  </si>
  <si>
    <t>6 vagy 10 bar üzemnyomásra</t>
  </si>
  <si>
    <t xml:space="preserve">Puffertároló a hőszivattyús </t>
  </si>
  <si>
    <t>rendszerhez,</t>
  </si>
  <si>
    <t>elhelyezve, bekötve</t>
  </si>
  <si>
    <t>Állóhengeres tároló, 200 literes</t>
  </si>
  <si>
    <t>NNY16 - NNy 40</t>
  </si>
  <si>
    <t>Ultrahangos hőmennyiségmérő</t>
  </si>
  <si>
    <t>számítóegységgel,</t>
  </si>
  <si>
    <t>Pt500 válogatott hőérzékelő párral,</t>
  </si>
  <si>
    <t>ultrahangos átfolyásmérővel,</t>
  </si>
  <si>
    <t>Mint előző tétel, de</t>
  </si>
  <si>
    <t>NÁ25</t>
  </si>
  <si>
    <t>Előregyártott osztó- vagy gyűjtőcső</t>
  </si>
  <si>
    <t>elhelyezése, előre kiépített támasztó</t>
  </si>
  <si>
    <t>szerkezetre, bekötések és szerel-</t>
  </si>
  <si>
    <t>vények nélkül, 50-300 NÁ között,</t>
  </si>
  <si>
    <t>25 bar nyomásig, 0,5-4,0 m</t>
  </si>
  <si>
    <t>hosszúságban,</t>
  </si>
  <si>
    <t>50 kg-ig</t>
  </si>
  <si>
    <t>Varrat nélküli acélcsőből,</t>
  </si>
  <si>
    <t>Ø76x2,9 mm, 1800 mm hosszú</t>
  </si>
  <si>
    <t>Hidraulikus váltó</t>
  </si>
  <si>
    <t>NÁ 50 mm sima végű csatlakozó</t>
  </si>
  <si>
    <t>csonkokkal, automatikus légtelenítő</t>
  </si>
  <si>
    <t>szeleppel, 1/2" űrítő csonkkal és</t>
  </si>
  <si>
    <t>űrítő golyóscsappal.</t>
  </si>
  <si>
    <t>Elágazó csonk készítése és el-</t>
  </si>
  <si>
    <t xml:space="preserve">helyezése, sima vagy menetes </t>
  </si>
  <si>
    <t>véggel</t>
  </si>
  <si>
    <t>Fekete acélcsőből St37, 1/2" méret</t>
  </si>
  <si>
    <t>Fekete acélcsőből St37, 3/4" méret</t>
  </si>
  <si>
    <t>Fekete acélcsőből St37, 1" méret</t>
  </si>
  <si>
    <t>Fekete acélcsőből St37, 5/4" méret</t>
  </si>
  <si>
    <t>Fekete acélcsőből St37, 2" méret</t>
  </si>
  <si>
    <t xml:space="preserve">Keringtető szivattyú elhelyezése </t>
  </si>
  <si>
    <t>és bekötése,</t>
  </si>
  <si>
    <t>menetes csőkötéssel</t>
  </si>
  <si>
    <t>Nedvestengelyű keringtetőszivattyú</t>
  </si>
  <si>
    <t>beépített elektronikus fokozatmentes</t>
  </si>
  <si>
    <t>fordulatszám szabályozással.</t>
  </si>
  <si>
    <t>Szivattyúzott közeg: fűtővíz</t>
  </si>
  <si>
    <t xml:space="preserve">  min. hőmérséklet: 20 °C</t>
  </si>
  <si>
    <t xml:space="preserve">  üzem közbeni hőmérséklet: 60 °C</t>
  </si>
  <si>
    <t xml:space="preserve">  max. hőmérséklet: 70 °C</t>
  </si>
  <si>
    <t>Névleges nyomás: 10 bar</t>
  </si>
  <si>
    <t>Előtétnyomás: 1,5 bar</t>
  </si>
  <si>
    <t>Emelő magasság: 6,0 m vo.</t>
  </si>
  <si>
    <t>Áramnem: 1x230V / 50 Hz</t>
  </si>
  <si>
    <t>Automatikus fordulatszám szabályo-</t>
  </si>
  <si>
    <t>zás állandó nyomáskülönbségre.</t>
  </si>
  <si>
    <t>NÁ25 V=0,7 m3/h, H=6 m</t>
  </si>
  <si>
    <t>NÁ25 V=1,5 m3/h, H=6 m</t>
  </si>
  <si>
    <t xml:space="preserve">kézi állítású </t>
  </si>
  <si>
    <t>Szivattyúzott közeg: melegvíz</t>
  </si>
  <si>
    <t xml:space="preserve">  üzem közbeni hőmérséklet: 45 °C</t>
  </si>
  <si>
    <t xml:space="preserve">  max. hőmérséklet: 50 °C</t>
  </si>
  <si>
    <t>Emelő magasság: 2,8 m vo.</t>
  </si>
  <si>
    <t>Használati melegvíz cirkulációs sz.</t>
  </si>
  <si>
    <t xml:space="preserve">Zománc felirati táblák </t>
  </si>
  <si>
    <t>150x200 - 400x400 mm</t>
  </si>
  <si>
    <t xml:space="preserve">… méret </t>
  </si>
  <si>
    <t>Tartószerkezetek elhelyezése</t>
  </si>
  <si>
    <t>idomacélból 2 kg-ig</t>
  </si>
  <si>
    <t>kg</t>
  </si>
  <si>
    <t>idomacélból 2,01-10,00 kg/db</t>
  </si>
  <si>
    <t>súlyig</t>
  </si>
  <si>
    <t>idomacélból 10,01-25,00 kg/db</t>
  </si>
  <si>
    <t>Manométer elhelyezése</t>
  </si>
  <si>
    <t>Manométer öntött alumínium házban</t>
  </si>
  <si>
    <t>M 20x1,5 menettel, 1,6 % pontosság-</t>
  </si>
  <si>
    <t>gal P 1011 típus, átmérő 100 mm,</t>
  </si>
  <si>
    <t>Méréshatár 0 - 6 bar</t>
  </si>
  <si>
    <t>gal PM 1621 típus, átmérő 100 mm,</t>
  </si>
  <si>
    <t>Méréshatár 0 - 4 bar</t>
  </si>
  <si>
    <t>III., Kiegészítő munkák</t>
  </si>
  <si>
    <t>a., Mázoló munka</t>
  </si>
  <si>
    <t>Kézi rozsdamentesítés,</t>
  </si>
  <si>
    <t>acélszerkezeten, nagyobb acélfelü-</t>
  </si>
  <si>
    <t>leten, erős rozsdásodás esetén</t>
  </si>
  <si>
    <t>cső és regisztercső felületén, 80 NÁ-</t>
  </si>
  <si>
    <t>ig, függesztő és tartószerkezeten,</t>
  </si>
  <si>
    <t>állványzaton, erős rozsdásodás</t>
  </si>
  <si>
    <t>esetén</t>
  </si>
  <si>
    <t>kisméretű gépészeti szerelvényen</t>
  </si>
  <si>
    <t>0,50 m2 felületig, szelepen és toló-</t>
  </si>
  <si>
    <t>záron 80 NÁ-ig, könnyű rozsdásodás</t>
  </si>
  <si>
    <t>Felület előkészítés,</t>
  </si>
  <si>
    <t>acélszerkezeten, nagyobb acél-</t>
  </si>
  <si>
    <t>felületen</t>
  </si>
  <si>
    <t>cső és regisztercső felületén 80 NÁ-</t>
  </si>
  <si>
    <t>ig, függesztőn és tartón, állvány-</t>
  </si>
  <si>
    <t>zaton</t>
  </si>
  <si>
    <t>záron 80 NÁ-ig</t>
  </si>
  <si>
    <t>Alapmázolás, acélszerkezeten,</t>
  </si>
  <si>
    <t>nagyobb acélfelületen,</t>
  </si>
  <si>
    <t>mínium tartalmú alapozóval,</t>
  </si>
  <si>
    <t>Plumbin míniumos alapozóval</t>
  </si>
  <si>
    <t>Alapmázolás, cső és regisztercső</t>
  </si>
  <si>
    <t>felületén 80 NÁ-ig, függesztőn és</t>
  </si>
  <si>
    <t>tartóvason, sormosdó állványzaton,</t>
  </si>
  <si>
    <t xml:space="preserve">mínium tartalmú alapozóval, </t>
  </si>
  <si>
    <t>Hőálló alapozóval</t>
  </si>
  <si>
    <t>Közbenső mázolás, cső és regisz-</t>
  </si>
  <si>
    <t>tercső felületén 80 NÁ-ig, függesztőn</t>
  </si>
  <si>
    <t>és tartóvason, sormosdó állvány-</t>
  </si>
  <si>
    <t>zaton,</t>
  </si>
  <si>
    <t>Hőálló festékkel</t>
  </si>
  <si>
    <t>b., Hőszigetelő munka</t>
  </si>
  <si>
    <t>Hőszigetelés kaucsuk anyagú</t>
  </si>
  <si>
    <t>csőhéjjal, felerősítéssel</t>
  </si>
  <si>
    <t>13 mm falvastagsággal</t>
  </si>
  <si>
    <t>13x18 mm</t>
  </si>
  <si>
    <t>13x22 mm</t>
  </si>
  <si>
    <t>13x28 mm</t>
  </si>
  <si>
    <t>13x35 mm</t>
  </si>
  <si>
    <t>13x42 mm</t>
  </si>
  <si>
    <t>13x48 mm</t>
  </si>
  <si>
    <t>13x60 mm</t>
  </si>
  <si>
    <t>Kültéri vezeték hőszigetelése 5cm vastag alukasírozott ásványgyapot hőszigetelés</t>
  </si>
  <si>
    <t>"Kompakt központi légkezelő fordulatszám szabályozott ventilátorokkal, hővisszanyerővel, szűrőkkel, vizes fűtő- és hőtőkaloriferrel, kompletten, elemenként a tetőre szállítva és helyszínen összeszerelve, GEA ajánlat szerint: Vbe=3950m3/h, dp=400Pa
Vel=367</t>
  </si>
  <si>
    <t>Szögacél tartószerkezet és rezgéscsillapítós alátétlemez a fenti légkezelő elhelyezésére</t>
  </si>
  <si>
    <t>Kompakt légrács légmennyiségszabályozóval	SCHAKO	KG-8 415×115 Zsírfogós</t>
  </si>
  <si>
    <t>Kompakt légrács légmennyiségszabályozóval	SCHAKO	KG-8 415×215 zsírfogós</t>
  </si>
  <si>
    <t>Aumínium ajtórács	SCHAKO	315×115 Vagy ezzel egyenértékű</t>
  </si>
  <si>
    <t>Aumínium rács falba, ajtó fölé építve	SCHAKO	415×115 Vagy ezzel egyenértékű</t>
  </si>
  <si>
    <t>Aumínium ajtórács	SCHAKO	415×115 Vagy ezzel egyenértékű</t>
  </si>
  <si>
    <t>Aumínium ajtórács	SCHAKO	415×165 Vagy ezzel egyenértékű</t>
  </si>
  <si>
    <t>Aumínium ajtórács	SCHAKO	515×165 Vagy ezzel egyenértékű</t>
  </si>
  <si>
    <t>Befúvó légszelep csatlakozóval	SCHAKO	SVZ 100</t>
  </si>
  <si>
    <t>Befúvó légszelep csatlakozóval	SCHAKO	SVZ 150</t>
  </si>
  <si>
    <t>Befúvó légszelep csatlakozóval	SCHAKO	SVZ 200</t>
  </si>
  <si>
    <t>Elszívó légszelep csatlakozóval	SCHAKO	SVA 100</t>
  </si>
  <si>
    <t>Elszívó légszelep csatlakozóval	SCHAKO	SVA 125</t>
  </si>
  <si>
    <t>Elszívó légszelep csatlakozóval	SCHAKO	SVA 150</t>
  </si>
  <si>
    <t>Elszívó légszelep csatlakozóval	SCHAKO	SVA 200</t>
  </si>
  <si>
    <t>Préselt könyökidom | Safe	LINDAB	BFU 500 30</t>
  </si>
  <si>
    <t>BFU 500 60</t>
  </si>
  <si>
    <t>BFU 500 90</t>
  </si>
  <si>
    <t>BU 100 60</t>
  </si>
  <si>
    <t>BU 100 90</t>
  </si>
  <si>
    <t>BU 125 45</t>
  </si>
  <si>
    <t>BU 125 90</t>
  </si>
  <si>
    <t>BU 160 45</t>
  </si>
  <si>
    <t>BU 160 90</t>
  </si>
  <si>
    <t>BU 200 60</t>
  </si>
  <si>
    <t>BU 200 90</t>
  </si>
  <si>
    <t>BU 250 90</t>
  </si>
  <si>
    <t>Véglezáró csőre | Safe	LINDAB	ESU 160</t>
  </si>
  <si>
    <t>ESU 200</t>
  </si>
  <si>
    <t>Préselt nyeregidom | Safe	LINDAB	PSU 125 100</t>
  </si>
  <si>
    <t>PSU 160 100</t>
  </si>
  <si>
    <t>PSU 200 100</t>
  </si>
  <si>
    <t>PSU 200 125</t>
  </si>
  <si>
    <t>PSU 200 160</t>
  </si>
  <si>
    <t>PSU 250 200</t>
  </si>
  <si>
    <t>Préselt koncentrikus szűkítő, idomkapcsolós véggel | Safe	LINDAB	RCFLU 450315</t>
  </si>
  <si>
    <t>RCFLU 500355</t>
  </si>
  <si>
    <t>RCFU 125 100</t>
  </si>
  <si>
    <t>RCFU 160 100</t>
  </si>
  <si>
    <t>RCFU 160 125</t>
  </si>
  <si>
    <t>RCFU 200 100</t>
  </si>
  <si>
    <t>RCFU 200 160</t>
  </si>
  <si>
    <t>RCFU 250 200</t>
  </si>
  <si>
    <t>RCFU 315 250</t>
  </si>
  <si>
    <t>RCFU 500 315</t>
  </si>
  <si>
    <t>RCFU 500 400</t>
  </si>
  <si>
    <t>RCLU 500 450</t>
  </si>
  <si>
    <t>RCU 125 100</t>
  </si>
  <si>
    <t>RCU 160 100</t>
  </si>
  <si>
    <t>RCU 160 125</t>
  </si>
  <si>
    <t>RCU 200 100</t>
  </si>
  <si>
    <t>RCU 200 160</t>
  </si>
  <si>
    <t>RCU 250 160</t>
  </si>
  <si>
    <t>RCU 250 200</t>
  </si>
  <si>
    <t>RCU 315 250</t>
  </si>
  <si>
    <t>RCU 355 315</t>
  </si>
  <si>
    <t>RCU 400 315</t>
  </si>
  <si>
    <t>Préselt T-idom | Safe	LINDAB	TCPU 100 100</t>
  </si>
  <si>
    <t>TCPU 125 100</t>
  </si>
  <si>
    <t>TCPU 125 125</t>
  </si>
  <si>
    <t>TCPU 160 100</t>
  </si>
  <si>
    <t>TCPU 160 125</t>
  </si>
  <si>
    <t>TCPU 160 160</t>
  </si>
  <si>
    <t>TCPU 200 160</t>
  </si>
  <si>
    <t>TCPU 200 200</t>
  </si>
  <si>
    <t>TCPU 250 200</t>
  </si>
  <si>
    <t>TCPU 315 160</t>
  </si>
  <si>
    <t>TCPU 315 200</t>
  </si>
  <si>
    <t>TCPU 355 200</t>
  </si>
  <si>
    <t>TCPU 400 200</t>
  </si>
  <si>
    <t>TCPU 450 250</t>
  </si>
  <si>
    <t>TCPU 500 500</t>
  </si>
  <si>
    <t>TCU 160 200</t>
  </si>
  <si>
    <t>Beállítószelep | Safe	LINDAB	DRU 100</t>
  </si>
  <si>
    <t>DRU 125</t>
  </si>
  <si>
    <t>DRU 160</t>
  </si>
  <si>
    <t>DRU 200</t>
  </si>
  <si>
    <t>DRU 315</t>
  </si>
  <si>
    <t>DRU 355</t>
  </si>
  <si>
    <t>DRU 400</t>
  </si>
  <si>
    <t>DRU 450</t>
  </si>
  <si>
    <t>Kör keresztmetszetű spirálkorcolt merev lemezcső, horganyzott acélszalagból, külön tételben kiírt tartószerkezetre szerelve, LINDAB gyártmányú, Safe SR típusú merevítés nélkül NA  100  lv. 0,50 mm</t>
  </si>
  <si>
    <t>NA  125  lv. 0,50 mm</t>
  </si>
  <si>
    <t>NA  160  lv. 0,50 mm</t>
  </si>
  <si>
    <t>NA  200  lv. 0,50 mm</t>
  </si>
  <si>
    <t>NA  250  lv. 0,60 mm</t>
  </si>
  <si>
    <t>NA  315  lv. 0,60 mm</t>
  </si>
  <si>
    <t>NA  355  lv. 0,60 mm</t>
  </si>
  <si>
    <t>NA  400  lv. 0,60 mm</t>
  </si>
  <si>
    <t>NA  450  lv. 0,80 mm</t>
  </si>
  <si>
    <t>NA  500  lv. 0,80 mm</t>
  </si>
  <si>
    <t>Műanyag befúvó kosár kör 	SCHAKO	ZMD 100</t>
  </si>
  <si>
    <t>Horganyzott acél légtechnikai doboz ZMD befúvó elem(ek) fogadására külön részletrajz szerint		EGYEDI BEFÚVÓ DOBOZ</t>
  </si>
  <si>
    <t>Falba épített ventilátor, világítás kapcsolóról vezérelve, tartozékokkal, felszerelve	ICON	AIRFLOW</t>
  </si>
  <si>
    <t>Korcolt lemezidom, négyszög keresztmetszettel, tipizált kötésanyaggal, külön tételben kiírt tartószerkezetre felszerelve, LINDAB yártmányú, horganyzott acéllemezből, MEZ peremmel I. kivitelben 0,70 mm vtg. lemezből</t>
  </si>
  <si>
    <t>Frisslevegő beszívó- és elhasznált levegő kidobó rácsok, rozsdamentes madárhálóval, helyszíni méretfelvétellel	LINDAB	 1020 420</t>
  </si>
  <si>
    <t>Egyenes korcolt lemezvezeték, négyszög keresztmetszettel, tipizált kötésanyaggal, külön tételben kiírt tartószerkezetre felszerelve, LINDAB gyártmányú, horganyzott acéllemezből, MEZ peremmel I. kivitelben 0,70 mm vtg. lemezből</t>
  </si>
  <si>
    <t>Négyszög légrács felvételére alkalmas idom	LINDAB	LTRSR 400 200 200 50</t>
  </si>
  <si>
    <t>Négyszög légrács felvételére alkalmas idom	LINDAB	LTRSR 400 100 160 50</t>
  </si>
  <si>
    <t>Alumínium lemez átvezető idom, alapméret 600×600, felső méret 400×400, 12 cm ásványgyapot hőszigeteléssel, külső köpeny alu lemezből, víz elleni szigeteléssel, esővédő gallérral</t>
  </si>
  <si>
    <t>Alumínium lemez átvezető idom, alapméret 1400×600, felső méret 1100×400, 12 cm ásványgyapot hőszigeteléssel, külső köpeny alu lemezből, víz elleni szigeteléssel, esővédő gallérral</t>
  </si>
  <si>
    <t>Alumínium lemez átvezető idom, alapméret 800×500, felső méret 600×250, 12 cm ásványgyapot hőszigeteléssel, külső köpeny alu lemezből, víz elleni szigeteléssel, esővédő gallérral</t>
  </si>
  <si>
    <t>Födémfúrás NA315mm-ig</t>
  </si>
  <si>
    <t>Födémáttörés 0,5m2-ig</t>
  </si>
  <si>
    <t>Falfúrás NA315mm-ig</t>
  </si>
  <si>
    <t>Kör- és négyszög légcsatornák tartószerkezete</t>
  </si>
  <si>
    <t>Légtechnikai rendszer beüzemelése, mérőműszeres hidraulikai beszabályozása jegyzőkönyv készítéssel</t>
  </si>
  <si>
    <t>rsz</t>
  </si>
  <si>
    <t>GEA légkezelő berendezés üzembehelyezése</t>
  </si>
  <si>
    <t>Füstelszívó tetőventilátor függőleges kifúvással
400°C/2h ill. 120°C-ig állandó üzemre
V=2500 m3/h
dp=350 Pa
Pm=660 W
Tartozékokkal:
- FDG/F 400-315 Hőszigetelt tetőlábazat síktetőhöz (F400)
- SSG/F 400-315 Hangcsillapító tetőlábazat síktetőhöz (F400)
- A</t>
  </si>
  <si>
    <t>Kompakt légrács | Füstelvezető rendszer, 500x300</t>
  </si>
  <si>
    <t>Préselt könyökidom | Füstelveztő rendszer LINDAB BFUSS 315 90</t>
  </si>
  <si>
    <t>Préselt koncentrikus szűkítő | Füstelveztő rendszer LINDAB RCUSS 400 315</t>
  </si>
  <si>
    <t>SPIRO csővezeték | Füstelveztő rendszer LINDAB SRSS 315 3000</t>
  </si>
  <si>
    <t>Szénacél cső szerelése idomokkal VIEGA Prestabo típusú átm. 54,0 x 1,5 mm</t>
  </si>
  <si>
    <t>Kétrészes horganyzott csőbilincs laposacélból, szorító csavarokkal, felszerelve, SIKLA típusú, Stabil D 3G jelű, hangcsillapító betéttel 54x1,5-csőhöz</t>
  </si>
  <si>
    <t>Épületgépészeti csővezeték hőszigetelése csőhéjjal, légtechnikai, klima és hűtési csővezetékre, a csővégek és egyéb illesztési helyek ragasztásával, KAIFLEX ST típusú, anyaga: szintetikus kaucsuk 13 mm vastag 54 mm átm. csővezetékre</t>
  </si>
  <si>
    <t>Gumikompenzátor, menetes csatlakozóval, felszerelve, MVV. 10.11 sz. 2"</t>
  </si>
  <si>
    <t>DAIKIN levegő-víz hőszivattyú 43,4 kW EWYQ040BAWN</t>
  </si>
  <si>
    <t>Egyedi hidraulikus váltó</t>
  </si>
  <si>
    <t>Légtechnika hűtési keringtető szivattyú WILO YONOS PICO 25/1-6</t>
  </si>
  <si>
    <t>Gumimembrános zárt tágulási tartály, gyári tatozékokkal, felszerelve. 35 literes</t>
  </si>
  <si>
    <t xml:space="preserve">Vékonyfalú installációs vörösrézcső, hideg-, melegvíz nyomóvezetéki, központifűtési célokra, kapilláris forrasztásos kötésekkel, szakaszos nyomáspróbával, szabadon szerelve, csőidomokkal és csőbilincsekkel együtt, SUPERSAN jelű félkemény kivitelben (F25) </t>
  </si>
  <si>
    <t>átm. 22 x 1,0 mm</t>
  </si>
  <si>
    <t>kemény kivitelben (F29) átm. 28 x 1,0 mm</t>
  </si>
  <si>
    <t>Épületgépészeti csővezeték hőszigetelése csőhéjjal, légtechnikai, klima és hűtési csővezetékre, a csővégek és egyéb illesztési helyek ragasztásával, KAIFLEX ST típusú, anyaga: szintetikus kaucsuk 9 mm vastag 18 mm átm. csővezetékre</t>
  </si>
  <si>
    <t>28 mm átm. csővezetékre</t>
  </si>
  <si>
    <t>BUDERUS SKN 4.0 síkkollektor</t>
  </si>
  <si>
    <t>Csatlakozó készlet SKN 4.0 tető fölé</t>
  </si>
  <si>
    <t>ELT 5/2 légtelenítő készlet</t>
  </si>
  <si>
    <t>FKF 3-2 tető fölötti alapkészlet</t>
  </si>
  <si>
    <t>FKF 4-2 tető fölötti bővítő</t>
  </si>
  <si>
    <t>KS 0120/2 szolár egység</t>
  </si>
  <si>
    <t>FLEXCON solar 110/3 tágulási tartály</t>
  </si>
  <si>
    <t>SOLARFLUID 20 l glykol víz</t>
  </si>
  <si>
    <t>Kézi szivattyú szolárhoz</t>
  </si>
  <si>
    <t>GLYKOMAT fagyvédelem ellenőrző</t>
  </si>
  <si>
    <t>SP1 túlfeszültség védelem</t>
  </si>
  <si>
    <t>Termosztatikus keverőszelep 6/4" BUDERUS</t>
  </si>
  <si>
    <t>AS 800 DUO / 8 bar  két fűtőcsőkígyós melegvíztároló</t>
  </si>
  <si>
    <t>X. Organizáció</t>
  </si>
  <si>
    <t xml:space="preserve">Organizációs költségek a kivitelező </t>
  </si>
  <si>
    <t xml:space="preserve">felszereltsége és organizációs tervei </t>
  </si>
  <si>
    <t>szerint.</t>
  </si>
  <si>
    <t>K-00-001223</t>
  </si>
  <si>
    <t>Organizáció</t>
  </si>
  <si>
    <t>Egyéb kiegészítő erőforrások</t>
  </si>
  <si>
    <t xml:space="preserve">Bontás, építőanyagok </t>
  </si>
  <si>
    <t>újrahasznosítása</t>
  </si>
  <si>
    <t xml:space="preserve">Bontott hulladék szállításához </t>
  </si>
  <si>
    <t>kapcsolódó munkák</t>
  </si>
  <si>
    <t>vegyes építési- bontási törmelék</t>
  </si>
  <si>
    <t xml:space="preserve">berakása konténerbe gépi erővel, </t>
  </si>
  <si>
    <t>kiegészítő kézi munkával</t>
  </si>
  <si>
    <t>02-030-007.2</t>
  </si>
  <si>
    <t xml:space="preserve">bontott vegyes építési szállítása </t>
  </si>
  <si>
    <t>jóváhagyott hulladéklerakó telepre</t>
  </si>
  <si>
    <t xml:space="preserve">berakása minősített konténerbe, gépi </t>
  </si>
  <si>
    <t>erővel, kiegészítő kézi munkával.</t>
  </si>
  <si>
    <t xml:space="preserve"> 02-030-008.1</t>
  </si>
  <si>
    <t>Fűtéstechnika</t>
  </si>
  <si>
    <t>Horganyzott acélcsővezeték szerelése</t>
  </si>
  <si>
    <t>menetes kötésekkel,</t>
  </si>
  <si>
    <t>szabadon szerelve, csőidomokkal,</t>
  </si>
  <si>
    <t>csőtartókkal</t>
  </si>
  <si>
    <t>1/2" menetes, St37</t>
  </si>
  <si>
    <t>3/4" menetes, St37</t>
  </si>
  <si>
    <t>1" menetes, St37</t>
  </si>
  <si>
    <t>6/4," menetes, St37</t>
  </si>
  <si>
    <t>Prescor A biztonsági szelep 3/4"</t>
  </si>
  <si>
    <t>Flexfast A 3/4" csatlakozó család zárt</t>
  </si>
  <si>
    <t>tágulási tartályhoz, illetéktelen elzárást</t>
  </si>
  <si>
    <t>biztosító szeleppel, manométerrel,</t>
  </si>
  <si>
    <t>töltő és űrítő csappal</t>
  </si>
  <si>
    <t>Változó nyomású zárt tágulási</t>
  </si>
  <si>
    <t xml:space="preserve">tartály </t>
  </si>
  <si>
    <t>Táguló közeg: víz</t>
  </si>
  <si>
    <t>Maximális vízhőmérséklet: 70 °C</t>
  </si>
  <si>
    <t>Statikus nyomás: 1,5 bar</t>
  </si>
  <si>
    <t>Biztonsági szelep lefúvási nyomás:</t>
  </si>
  <si>
    <t>3,0 bar</t>
  </si>
  <si>
    <t>Töltési nyomás: 1,5 bar</t>
  </si>
  <si>
    <t>Névleges nyomás 6 bar</t>
  </si>
  <si>
    <t>Választott térfogat: 80 liter</t>
  </si>
  <si>
    <r>
      <t>Méretezési térfogatáram: 4,05 m</t>
    </r>
    <r>
      <rPr>
        <vertAlign val="superscript"/>
        <sz val="10"/>
        <rFont val="Arial"/>
        <family val="2"/>
        <charset val="238"/>
      </rPr>
      <t>3</t>
    </r>
    <r>
      <rPr>
        <sz val="10"/>
        <rFont val="Arial"/>
        <family val="2"/>
        <charset val="238"/>
      </rPr>
      <t>/h</t>
    </r>
  </si>
  <si>
    <r>
      <t>Térfogatáram: 3,623 m</t>
    </r>
    <r>
      <rPr>
        <vertAlign val="superscript"/>
        <sz val="10"/>
        <rFont val="Arial"/>
        <family val="2"/>
        <charset val="238"/>
      </rPr>
      <t>3</t>
    </r>
    <r>
      <rPr>
        <sz val="10"/>
        <rFont val="Arial"/>
        <family val="2"/>
        <charset val="238"/>
      </rPr>
      <t>/h</t>
    </r>
  </si>
  <si>
    <r>
      <t>Térfogatáram: 1,05 m</t>
    </r>
    <r>
      <rPr>
        <vertAlign val="superscript"/>
        <sz val="10"/>
        <rFont val="Arial"/>
        <family val="2"/>
        <charset val="238"/>
      </rPr>
      <t>3</t>
    </r>
    <r>
      <rPr>
        <sz val="10"/>
        <rFont val="Arial"/>
        <family val="2"/>
        <charset val="238"/>
      </rPr>
      <t>/h</t>
    </r>
  </si>
  <si>
    <t xml:space="preserve">Légtechnika </t>
  </si>
  <si>
    <t>Lev/víz hőszivattyús rendszer</t>
  </si>
  <si>
    <t>HMVtermelés napenergia hasznosítás</t>
  </si>
  <si>
    <r>
      <rPr>
        <b/>
        <sz val="10"/>
        <rFont val="Times New Roman"/>
        <family val="1"/>
        <charset val="238"/>
      </rPr>
      <t>Tervezői költségvetés, kiírás szerinti</t>
    </r>
    <r>
      <rPr>
        <b/>
        <sz val="10"/>
        <color rgb="FFFF0000"/>
        <rFont val="Times New Roman"/>
        <family val="1"/>
        <charset val="238"/>
      </rPr>
      <t xml:space="preserve"> </t>
    </r>
    <r>
      <rPr>
        <b/>
        <sz val="10"/>
        <rFont val="Times New Roman"/>
        <family val="1"/>
        <charset val="238"/>
      </rPr>
      <t>műszaki tartalommal</t>
    </r>
  </si>
  <si>
    <t>Zsaluzás és állványozás</t>
  </si>
  <si>
    <t>Könnyű állványszerkezetek</t>
  </si>
  <si>
    <t xml:space="preserve">Védőfüggöny szerelése </t>
  </si>
  <si>
    <t>állványszerkezetre,</t>
  </si>
  <si>
    <t>műanyag hálóból</t>
  </si>
  <si>
    <t>M-15-012-025.1</t>
  </si>
  <si>
    <t>Védőtetőváz</t>
  </si>
  <si>
    <t xml:space="preserve">készítése, állványhoz csatlakoztatva, </t>
  </si>
  <si>
    <t>alumínium állványcsőből,</t>
  </si>
  <si>
    <t>egy oszlopsoros</t>
  </si>
  <si>
    <t>M-15-012-024.1.1</t>
  </si>
  <si>
    <t>befedése,</t>
  </si>
  <si>
    <t>pallóterítéssel</t>
  </si>
  <si>
    <t>M-15-012-024.2.2</t>
  </si>
  <si>
    <t>M-48-010-001.1.2.1-011359</t>
  </si>
  <si>
    <t>M-48-010-001.1.2.1-011358</t>
  </si>
  <si>
    <t>M-48-007-021.1.1.2-011359</t>
  </si>
  <si>
    <t>M-36-002-004-0415917</t>
  </si>
  <si>
    <t xml:space="preserve">mm, fehér 3009, 3007 Cikkszám: </t>
  </si>
  <si>
    <t>M-36-005-021.2.4.2-041526</t>
  </si>
  <si>
    <t>M-48-000-006.2</t>
  </si>
  <si>
    <t>vízszintes és függőleges felületen</t>
  </si>
  <si>
    <t>(rögzítés külön tételben),</t>
  </si>
  <si>
    <t xml:space="preserve">AUSTROTHERM AT-N100 expandált </t>
  </si>
  <si>
    <t xml:space="preserve">polisztirolhab hőszigetelő lemez, </t>
  </si>
  <si>
    <t>48-007-011.1.1.1-0113053</t>
  </si>
  <si>
    <t xml:space="preserve">Egyenes rétegrendű lapostetők </t>
  </si>
  <si>
    <t>lejtésképzése (rögzítés külön tételben),</t>
  </si>
  <si>
    <t xml:space="preserve">polisztirol keményhab lejtésképző </t>
  </si>
  <si>
    <t xml:space="preserve">AUSTROTHERM AT-N100 LK </t>
  </si>
  <si>
    <t xml:space="preserve">expandált polisztirol keményhab </t>
  </si>
  <si>
    <t>lejtésképző lemez, 1000x1000 mm</t>
  </si>
  <si>
    <t>48-007-011.12.6-0094641</t>
  </si>
  <si>
    <t>1000x500x80 mm</t>
  </si>
  <si>
    <t>48-007-011.1.1.1-011304</t>
  </si>
  <si>
    <t>M-48-005-001.2.1-0113471</t>
  </si>
  <si>
    <t>M-48-005-001.6.1.2.6-0099</t>
  </si>
  <si>
    <t>M-48-005-001.6.2.2.2-0099</t>
  </si>
  <si>
    <t>M-48-005-001.7.1.1.2.2-00</t>
  </si>
  <si>
    <t>M-48-005-001.7.2.1.2.2-00</t>
  </si>
  <si>
    <t>M-48-021-001.2.3.2</t>
  </si>
  <si>
    <t>M-43-000-008</t>
  </si>
  <si>
    <t>M-44-000-001.4</t>
  </si>
  <si>
    <t xml:space="preserve">Szegélyek, párkány könyöklő </t>
  </si>
  <si>
    <t>bontása,100 cm kiterített szélességig</t>
  </si>
  <si>
    <t>M-43-000-007</t>
  </si>
  <si>
    <t xml:space="preserve">Profil: </t>
  </si>
  <si>
    <t xml:space="preserve">jelű.soroló </t>
  </si>
  <si>
    <t xml:space="preserve">szárny 1,05 </t>
  </si>
  <si>
    <t xml:space="preserve">m </t>
  </si>
  <si>
    <t xml:space="preserve">fóliával </t>
  </si>
  <si>
    <t xml:space="preserve">ragasztott üvegezés készül. A </t>
  </si>
  <si>
    <t xml:space="preserve">szárnykeret színe RAL 6021 világos </t>
  </si>
  <si>
    <t xml:space="preserve">zöld. Az </t>
  </si>
  <si>
    <t xml:space="preserve">üvegfelületeken figyelemfelhívó </t>
  </si>
  <si>
    <t xml:space="preserve">és 1 </t>
  </si>
  <si>
    <t xml:space="preserve">balos </t>
  </si>
  <si>
    <t xml:space="preserve">kivitelben készül. </t>
  </si>
  <si>
    <t xml:space="preserve">Az ajtók </t>
  </si>
  <si>
    <t xml:space="preserve">Geze </t>
  </si>
  <si>
    <t xml:space="preserve">csúszósínes ajtócsukóval </t>
  </si>
  <si>
    <t xml:space="preserve">és fix tömör hőszigetelt lemez </t>
  </si>
  <si>
    <t xml:space="preserve">betétes </t>
  </si>
  <si>
    <t xml:space="preserve">szárnykeretek színe RAL 5015 </t>
  </si>
  <si>
    <t xml:space="preserve">világos kék. </t>
  </si>
  <si>
    <t>sima vakolt felületen, bontott nyílászárók körül</t>
  </si>
  <si>
    <t xml:space="preserve">sima vakolt felületen, bontott </t>
  </si>
  <si>
    <t>nyílászárók körül</t>
  </si>
  <si>
    <t>M-45-000-002.1</t>
  </si>
  <si>
    <t>M-66-001-002.1-0133703</t>
  </si>
  <si>
    <t>M-45-004-001-0117591</t>
  </si>
  <si>
    <t xml:space="preserve">3000 mm szabadnyílású, 2000+1000 </t>
  </si>
  <si>
    <t xml:space="preserve">mm-es </t>
  </si>
  <si>
    <t>nyííló szárnyakkal</t>
  </si>
  <si>
    <t>M-66-071-001.1.2-0010214</t>
  </si>
  <si>
    <t>M-66-071-001.2.2-0760002</t>
  </si>
  <si>
    <t xml:space="preserve">meglévő </t>
  </si>
  <si>
    <t xml:space="preserve">burkolatra </t>
  </si>
  <si>
    <t>ragasztva, 300 mm széleségben.</t>
  </si>
  <si>
    <t>M-68-003-001.1.2-0020281</t>
  </si>
  <si>
    <t>M-68-003-002.3-0020483</t>
  </si>
  <si>
    <t>M-31-000-013.2</t>
  </si>
  <si>
    <t xml:space="preserve">beton és </t>
  </si>
  <si>
    <t>vasbeton</t>
  </si>
  <si>
    <t>M-11-010-001.2.1.1</t>
  </si>
  <si>
    <t>M-62-003-051.2-0617101</t>
  </si>
  <si>
    <t>M-62-003-051.2-0617104</t>
  </si>
  <si>
    <t>M-62-002-021.3-0617721</t>
  </si>
  <si>
    <t>M-45-004-003-0990114</t>
  </si>
  <si>
    <t>M-31-000-002.1.3</t>
  </si>
  <si>
    <t>M-42-000-002.1</t>
  </si>
  <si>
    <t>M-44-000-001.2</t>
  </si>
  <si>
    <t xml:space="preserve">válaszfal 2 x 2 rtg. normál,12,5 mm </t>
  </si>
  <si>
    <t xml:space="preserve">vtg. </t>
  </si>
  <si>
    <t xml:space="preserve">gipszkarton </t>
  </si>
  <si>
    <t xml:space="preserve">borítással, </t>
  </si>
  <si>
    <t>egyszeres,</t>
  </si>
  <si>
    <t>CW 75-06 mm vtg. tartóvázzal</t>
  </si>
  <si>
    <t xml:space="preserve">RIGIPS normál építőlemez RB 12,5 </t>
  </si>
  <si>
    <t xml:space="preserve">(11 kg/mł), </t>
  </si>
  <si>
    <t>M-39-005-002.2.2-0120031</t>
  </si>
  <si>
    <t xml:space="preserve">kulccsal </t>
  </si>
  <si>
    <t>nyitható zárral.</t>
  </si>
  <si>
    <t>M-50-003-001.1.1.4.1-0020</t>
  </si>
  <si>
    <t>M-42-022-001.1.3.2.1.1-02</t>
  </si>
  <si>
    <t>M-82-009-032-0181177</t>
  </si>
  <si>
    <t xml:space="preserve">Kód: 8718 </t>
  </si>
  <si>
    <t>M-82-009-032-0120235</t>
  </si>
  <si>
    <t>M-33-000-021.1.1.1.3.1</t>
  </si>
  <si>
    <t>M-44-000-004</t>
  </si>
  <si>
    <t>M- 39-005-002.2.2-0120031</t>
  </si>
  <si>
    <t xml:space="preserve">szinterezett acél, 300 </t>
  </si>
  <si>
    <t>mm, fehér cikkszám: THM30</t>
  </si>
  <si>
    <t>M-82-009-032-0181101</t>
  </si>
  <si>
    <t>M-42-011-002.1.1.3.1-0212</t>
  </si>
  <si>
    <t xml:space="preserve">is,LB-Knauf Colorin flex fugázó, EN </t>
  </si>
  <si>
    <t xml:space="preserve">szerinti </t>
  </si>
  <si>
    <t>CG2 minősítéssel, fehér</t>
  </si>
  <si>
    <t>M-42-022-002.1.2.1.1-0212</t>
  </si>
  <si>
    <t>Vízellátás, csatornázás</t>
  </si>
  <si>
    <t>Miskolc, 2016. január hó</t>
  </si>
  <si>
    <t>Építmény Címe : 3529 Miskolc,  Szilvás u. 39 sz    Hrsz.:14277 sz.
Költségvetés készítő: Statika "M" Kft.
Adatbázis : ÉMIR normák szerint használt adatbázis szerint.
Árforma: szabadár
Ártörvény : a többször módosított 1990. évi LXXXVII.Tv. Az árak megállapításáról szóló fejezete.
Költségvetés készítés dátuma : 2016, január</t>
  </si>
  <si>
    <t>KÖLTSÉGVETÉSI FŐÖSSZESÍTŐ</t>
  </si>
  <si>
    <t>a</t>
  </si>
  <si>
    <t xml:space="preserve"> Katica Bölcsőde</t>
  </si>
  <si>
    <t>TOP-6.2.1-15 azonosító számú projekt kiviteli tervdokumentációjának</t>
  </si>
  <si>
    <t>épületgépész szerelési munkáira</t>
  </si>
  <si>
    <t>Levegő/víz hőszivattyús rendszer</t>
  </si>
  <si>
    <t>Anyag Összesen:</t>
  </si>
  <si>
    <t>Díj Összesen:</t>
  </si>
  <si>
    <t>Két oszlop összesen:</t>
  </si>
  <si>
    <t>Mindösszesen:</t>
  </si>
  <si>
    <t>Épületgépészeti csőtartó rendszerelemek helyszíni szerelése, csőbilincs 10"-ig, hőszigetelő betéttel, 3/8" - '3" között Hőszigetelt bilics, LKSH22 1/2" 22 mm</t>
  </si>
  <si>
    <t xml:space="preserve">db     </t>
  </si>
  <si>
    <t>Épületgépészeti csőtartó rendszerelemek helyszíni szerelése, csőbilincs 10"-ig, hőszigetelő betéttel, 3/8" - '3" között Hőszigetelt bilics, LKSH28 3/4" 28 mm</t>
  </si>
  <si>
    <t>Épületgépészeti csőtartó rendszerelemek helyszíni szerelése, csőbilincs 10"-ig, hőszigetelő betéttel, 3/8" - '3" között Hőszigetelt bilics, LKSH35 1" 35 mm</t>
  </si>
  <si>
    <t>Fűtési, HMV, HHV vezetékek szigetelése (ívek, idomok, szerelvények szigetelése és burkolás nélkül), szintetikus gumi alapú kaucsuk csőhéjjal csupasz kivitelben, ragasztással, öntapadó ragasztó szalag lezárással, NÁ 108 mm csőátmérőig Armacell Armaflex ACE Plus csőhéj, falvastagság: 9 mm, külső csőátmérő 22 mm, R: ACE-09X022</t>
  </si>
  <si>
    <t xml:space="preserve">m      </t>
  </si>
  <si>
    <t>Fűtési, HMV, HHV vezetékek szigetelése (ívek, idomok, szerelvények szigetelése és burkolás nélkül), szintetikus gumi alapú kaucsuk csőhéjjal csupasz kivitelben, ragasztással, öntapadó ragasztó szalag lezárással, NÁ 108 mm csőátmérőig Armacell Armaflex ACE Plus csőhéj, falvastagság: 9 mm, külső csőátmérő 28 mm, R: ACE-09X028</t>
  </si>
  <si>
    <t>Csővezetékek bontása, horganyzott vagy fekete acélcsövek tartószerkezetről, vagy padlócsatornából lángvágással, deponálással, DN 50 méretig</t>
  </si>
  <si>
    <t>Csővezetékek bontása, ragasztott vagy gumigyűrűs tömítésű PVC csővezeték leszerelése, DN 65 - 100 között</t>
  </si>
  <si>
    <t>Ivóvíz vezeték, Ötrétegű cső szerelése, PE-Xc/Al/PE-HD anyagból, préshüvelyes kötéssel, cső elhelyezése csőidomokkal, szakaszos nyomáspróbával, szigeteléssel falhoronyba vagy padlószerkezetbe szerelve (horonyvésés külön tételben), DN 12 WAVIN K1 Future cső tekercsben, 16x2,00 mm, 10 bar, 95 C fok, FFC16</t>
  </si>
  <si>
    <t>Ivóvíz vezeték, Ötrétegű cső szerelése, PE-Xc/Al/PE-HD anyagból, préshüvelyes kötéssel, cső elhelyezése csőidomokkal, szakaszos nyomáspróbával, szigeteléssel falhoronyba vagy padlószerkezetbe szerelve (horonyvésés külön tételben), DN 15 WAVIN K1 Future cső tekercsben, 20x2,25 mm, 10 bar, 95 C fok, FFC20</t>
  </si>
  <si>
    <t>Ivóvíz vezeték, Ötrétegű cső szerelése, PE-Xc/Al/PE-HD anyagból, préshüvelyes kötéssel, cső elhelyezése csőidomokkal, szakaszos nyomáspróbával, szigeteléssel falhoronyba vagy padlószerkezetbe szerelve (horonyvésés külön tételben), DN 20 WAVIN K1 Future cső tekercsben, 25x2,50 mm, 10 bar, 95 C fok, FFC25</t>
  </si>
  <si>
    <t>Ivóvíz vezeték, Horganyzott cső szerelése, menetes kötésekkel, cső elhelyezése csőidomokkal, szakaszos nyomáspróbával, tartószerkezetre, DN 50 méretig, DN 15 Horganyzott acélcső, A 37X minőségű 1/2" simavégű</t>
  </si>
  <si>
    <t>Ivóvíz vezeték, Horganyzott cső szerelése, menetes kötésekkel, cső elhelyezése csőidomokkal, szakaszos nyomáspróbával, tartószerkezetre, DN 50 méretig, DN 20 Horganyzott acélcső, A 37X minőségű 3/4" simavégű</t>
  </si>
  <si>
    <t>Ivóvíz vezeték, Horganyzott cső szerelése, menetes kötésekkel, cső elhelyezése csőidomokkal, szakaszos nyomáspróbával, tartószerkezetre, DN 50 méretig, DN 25 Horganyzott acélcső, A 37X minőségű 1" simavégű</t>
  </si>
  <si>
    <t>PVC lefolyóvezeték szerelése, tokos, gumigyűrűs kötésekkel, cső elhelyezése csőidomokkal, szakaszos tömörségi próbával, horonyba vagy padlócsatornába, DN 40 PIPELIFE PVC-U tokos lefolyócső 40x1,8x1000 mm, KAEM040/1M</t>
  </si>
  <si>
    <t>PVC lefolyóvezeték szerelése, tokos, gumigyűrűs kötésekkel, cső elhelyezése csőidomokkal, szakaszos tömörségi próbával, horonyba vagy padlócsatornába, DN 50 PIPELIFE PVC-U tokos lefolyócső 50x1,8x1000 mm, KAEM050/1M</t>
  </si>
  <si>
    <t>PVC lefolyóvezeték szerelése, tokos, gumigyűrűs kötésekkel, cső elhelyezése csőidomokkal, szakaszos tömörségi próbával, horonyba vagy padlócsatornába, DN 100 PIPELIFE PVC-U tokos lefolyócső 110x2,2x1000 mm, KAEM110/1M</t>
  </si>
  <si>
    <t>Szerelvények leszerelése, menetes szerelvények, DN 50 méretig</t>
  </si>
  <si>
    <t>Vízellátás berendezési tárgyak leszerelése, falikutak, mosdók</t>
  </si>
  <si>
    <t>Vízellátás berendezési tárgyak leszerelése, WC csésze tartozékokkal</t>
  </si>
  <si>
    <t>Vízellátás berendezési tárgyak leszerelése, zuhanytálcák szabadon szerelt</t>
  </si>
  <si>
    <t>Egyoldalon menetes szerelvény elhelyezése, külső vagy belső menettel, illetve hollandival csatlakoztatva DN 15 légtelenítőszelep, kifolyó- és locsolószelep, töltőszelep MOFÉM kifolyószelep, tömlővéggel 1/2" sárgaréz, krómozott, 10 bar, Kód: 162-0001-00</t>
  </si>
  <si>
    <t>Kétoldalon menetes vagy roppantógyűrűs szerelvény elhelyezése, külső vagy belső menettel, illetve hollandival csatlakoztatva DN 15 szelepek, csappantyúk (szabályzó, folytó-elzáró, beavatkozó) MOFÉM csempeszelep piros, 1/2", Kód: 164-0015-00</t>
  </si>
  <si>
    <t>Kétoldalon menetes vagy roppantógyűrűs szerelvény elhelyezése, külső vagy belső menettel, illetve hollandival csatlakoztatva DN 15 gömbcsap, víz- és gázfőcsap MOFÉM AHA Univerzális gömbcsap 1/2" bb. menettel, névleges méret 15 mm, sárgaréz, natúr, 16 bar, Kód: 113-0007-00</t>
  </si>
  <si>
    <t>Kétoldalon menetes vagy roppantógyűrűs szerelvény elhelyezése, külső vagy belső menettel, illetve hollandival csatlakoztatva DN 20 gömbcsap, víz- és gázfőcsap MOFÉM AHA Univerzális gömbcsap 3/4" bb. menettel, névleges méret 20 mm, sárgaréz, natúr, 16 bar, Kód: 113-0018-00</t>
  </si>
  <si>
    <t>Kétoldalon menetes vagy roppantógyűrűs szerelvény elhelyezése, külső vagy belső menettel, illetve hollandival csatlakoztatva DN 25 gömbcsap, víz- és gázfőcsap MOFÉM AHA Univerzális gömbcsap 1" bb. menettel, névleges méret 25 mm, sárgaréz, natúr, 16 bar, Kód: 113-0034-00</t>
  </si>
  <si>
    <t>Mosdó vagy mosómedence berendezés elhelyezése és bekötése, kifolyószelep, bűzelzáró és sarokszelep nélkül, falra szerelhető porcelán kivitelben (komplett) ALFÖLDI/BÁZIS porcelán mosdó, 60 cm, 3 csaplyukkal (fúrt), fehér, Kód: 4196 71</t>
  </si>
  <si>
    <t>Mosdó vagy mosómedence berendezés elhelyezése és bekötése, kifolyószelep, bűzelzáró és sarokszelep nélkül, falra szerelhető porcelán kivitelben (komplett) ALFÖLDI/BÁZIS porcelán mosdó, 40 cm, csapfurat nélkül, fehér, Kód: 4123 41</t>
  </si>
  <si>
    <t>Mosdó vagy mosómedence berendezés elhelyezése és bekötése, kifolyószelep, bűzelzáró és sarokszelep nélkül, falra szerelhető porcelán kivitelben (komplett) IT677 mosdó mozgáskorlátozottak részére, fixen falra rögzíthető, 650x550 mm</t>
  </si>
  <si>
    <t>Mosdó vagy falikút tartozékok felszerelése, falba építhető szerelőelem VALSIR mosdó szerelőkeret, 80x500x1140, Cikkszám: VS867431</t>
  </si>
  <si>
    <t>Beépített kád elhelyezése és bekötése, acryl kádak, leeresztő túlfolyó és csaptelep nélkül,  kád előtétlappal, klasszikus kádak Mini 100x70cm akril kád</t>
  </si>
  <si>
    <t>Zuhanytálca vagy zuhanykabin elhelyezése és bekötése, csaptelep és szifon nélkül, acryl kivitelben 80 cm-es oldalhosszúság felett Radaway RODOS C 90 akryyl zuhanytálca  szögletes, 90x90x16 cm</t>
  </si>
  <si>
    <t>Zuhanytálca vagy zuhanykabin elhelyezése és bekötése, csaptelep és szifon nélkül, acryl kivitelben 80 cm-es oldalhosszúság, Radaway RODOS C 80 akryyl zuhanytálca  szögletes, 80x80x16 cm</t>
  </si>
  <si>
    <t>Beépített kádak és zuhanyzók kiegészítő elemei, kapaszkodó IT 400E kapaszkodó, 400 mm</t>
  </si>
  <si>
    <t>WC csésze elhelyezése és bekötése, öblítőtartály, sarokszelep nélkül, porcelánból, alsókifolyású, lapos öblítésű kivitelben ALFÖLDI/BÁZIS porcelán laposöblítésű gyerek WC csésze, 9 l alsó kifolyású, fehér, WC-ülőkével,nyomógombbal Kód: 4004 00 01</t>
  </si>
  <si>
    <t>WC csésze elhelyezése és bekötése, öblítőtartály, sarokszelep, WC ülőke nélkül, porcelánból, alsókifolyású, mélyöblítésű kivitelben ALFÖLDI/BÁZIS porcelán mélyöblítésű WC csésze, 6 l alsó kifolyású, fehér, nyomógombbal Kód: 4033 00 01</t>
  </si>
  <si>
    <t>WC csésze elhelyezése és bekötése, öblítőtartály, sarokszelep, WC ülőke nélkül, porcelánból, hátsókifolyású, mélyöblítésű kivitelben IT 613W Porcelán WC-kagyló mozgáskorlátozottak részére, padlón álló, hátsó kifolyással, nyomógombbal</t>
  </si>
  <si>
    <t>WC-csésze kiegészítő szerelvényeinek elhelyezése, WC-ülőke Mozgássérült WC ülőke, fehér műanyag, fém WC zsanérral</t>
  </si>
  <si>
    <t>WC-csésze kiegészítő szerelvényeinek elhelyezése, WC-ülőke SOLINAR WC-ülőke, 8780 95 01, fehér</t>
  </si>
  <si>
    <t>WC öblítőtartály felszerelése és bekötése, falsík elé szerelhető, műanyag LIV Laguna falsík előtti öblítőtartály takarék leállítógombbal, fehér, Cikkszám: 196519</t>
  </si>
  <si>
    <t>Berendezési tárgyak szerelvényeinek felszerelése, sarokszelep szerelés MOFÉM sárgaréz sarokszelep 1/2"-3/8" sárgaréz, krómozott, 10 bar, Kód: 163-0006-00</t>
  </si>
  <si>
    <t>Csaptelepek és szerelvényeinek felszerelése, kádcsaptelepek, fali kádcsaptelep MOFÉM Junior egykaros kádtöltőcsaptelep, ECO kerámia vezérlőegység forrázás elleni védelemmel, kr. tartozékokkal, kód: 151-0012-00</t>
  </si>
  <si>
    <t>Csaptelepek és szerelvényeinek felszerelése, zuhanycsaptelepek, fali zuhanycsaptelep MOFÉM Junior egykaros falraszerelhető zuhanycsaptelep, ECO kerámia vezérlőegység forrázás elleni védelemmel, kr. tartozékokkal, kód: 153-0009-00</t>
  </si>
  <si>
    <t>Csaptelepek és szerelvényeinek felszerelése, mosdócsaptelepek, fali mosdócsaptelep MOFÉM Eurosztár kétfogantyús falraszerelhető KMT (kád-mosdótöltő) csaptelep, kr. tartozékok nélkül, kód: 145-0071-00, bilimosó csaptelep</t>
  </si>
  <si>
    <t>Csaptelepek és szerelvényeinek felszerelése, mosdócsaptelepek, álló illetve süllyesztett mosdócsaptelep MOFÉM Junior egykaros mosdócsaptelep, ECO kerámia vezérlőegység forrázás elleni védelemmel, kr. lánctartó szemmel, kód: 150-0021-00</t>
  </si>
  <si>
    <t>Csaptelepek és szerelvényeinek felszerelése, mosogató csaptelepek, fali mosogató csaptelep MOFÉM Junior egykaros falraszerelhető mosogatócsaptelep, ECO kerámia vezérlőegység forrázás elleni védelemmel, kr., kód: 152-0023-00</t>
  </si>
  <si>
    <t>Padló alatti illetve falba süllyeszthető bűzelzáró, padló alatti 1, 2, 3 ágú elhelyezése HL310NPr, Padlólefolyó DN50/75/110 függőleges elhúzással, szigetelő karimával, kiszáradás-védett "Primus" bűzzárral, 123x123 mm műanyag rácstartóval, 115x115 mm nemesacél ráccsal, a csempézés idejére merevítő védőfedéllel. Terhelhetőség: 300kg</t>
  </si>
  <si>
    <t>Padló alatti illetve falba süllyeszthető bűzelzáró, összeszerelhető bűzelzárók elhelyezése, szennyfogó szűrők, homokfogók, DN 50 - DN 200 Gasztroker PLA 250 rozsdamentes padlóösszefolyó alsó kifolyóval, tésztafogó betéttel</t>
  </si>
  <si>
    <t>Vizes berendezési tárgyak bűzelzáróinak felszerelése, falikúthoz-mosogatóhoz DN 50 HL100/50, Falikút szifon</t>
  </si>
  <si>
    <t>Vizes berendezési tárgyak bűzelzáróinak felszerelése, mosdóhoz, bidéhez MOFÉM búraszifon leeresztőszeleppel, krómozott, Kód: 165-0027-00</t>
  </si>
  <si>
    <t>Vizes berendezési tárgyak bűzelzáróinak felszerelése, fürdőkádhoz-zuhanytálcához HL514, Zuhanytálca szifon d 52mm-es lyukhoz, vízszintes DN40/50x6/4", elfordítható gömbcsuklós kimenettel, 6/4" szeleppel, hajfogóval, dugóval</t>
  </si>
  <si>
    <t>Vizes berendezési tárgyak bűzelzáróinak felszerelése, kád leeresztő-túlfolyó MOFÉM kádleeresztő és túlfolyó, Ø32-Ø25-5/4" sárgaréz natúr, Kód: 168-0001-00</t>
  </si>
  <si>
    <t>Mozgássérült vízellátási berendezések kiegészítő szerelvényeinek elhelyezése IT 4080L Fix kapaszkodó, 800x400 mm</t>
  </si>
  <si>
    <t>Mozgássérült vízellátási berendezések kiegészítő szerelvényeinek elhelyezése IT 800F Felhajtható kapaszkodó, szinterezett acél, 800 mm</t>
  </si>
  <si>
    <t>Piperetárgyak elhelyezése egy-három helyen felerősítve, papírtartó ALFÖLDI/BÁZIS porcelán papírtartó, csavarozható, fehér, Kód: 4627 00 01</t>
  </si>
  <si>
    <t>Piperetárgyak elhelyezése egy-három helyen felerősítve, szappantartó ALFÖLDI/BÁZIS porcelán szappantartó lyukas, csavarozható, fehér, Kód: 4650 00 01</t>
  </si>
  <si>
    <t>Piperetárgyak elhelyezése egy-három helyen felerősítve, piperepolc ALFÖLDI/BÁZIS porcelán polc 50 cm, csavarozható, fehér, Kód: 4679 00 01</t>
  </si>
  <si>
    <t>Piperetárgyak elhelyezése egy-három helyen felerősítve, WC-kefe tartóval MOFÉM Fiesta WC kefe fali tartóval, kód: 501-1080-00</t>
  </si>
  <si>
    <t>Piperetárgyak elhelyezése négy vagy több helyen felerősítve, tükör, elektromos bekötés nélkül Fazettázott tükör világítás nélkül, 60x45 cm</t>
  </si>
  <si>
    <t>Piperetárgyak elhelyezése négy vagy több helyen felerősítve, Zuhanyfüggöny tartóval</t>
  </si>
  <si>
    <t>Faláttörés 30x30 cm méretig, téglafalban, 12,01-25 cm falvastagság között</t>
  </si>
  <si>
    <t>Fűtési és vízvezeték szakaszos és hálózati nyomáspróbája vízzel, 200 mm külső Ø-ig</t>
  </si>
  <si>
    <t>Negatív ÁNTSZ vízminta</t>
  </si>
  <si>
    <t>Leágazás készítése meglévő vízhálózatról Anyagminőség: MSZ 120-2: 1982 A 37, menetes véggel 1/2"</t>
  </si>
  <si>
    <t>Leágazás készítése meglévő vízhálózatról Anyagminőség: MSZ 120-2: 1982 A 37, menetes véggel 3/4"</t>
  </si>
  <si>
    <t>Leágazás készítése meglévő vízhálózatról Anyagminőség: MSZ 120-2: 1982 A 37, menetes véggel 1"-3/4"</t>
  </si>
  <si>
    <t>Csatlakozás készítése meglévő szennyvíz hálózatra,átm.40mm</t>
  </si>
  <si>
    <t>Csatlakozás készítése meglévő szennyvíz hálózatra,átm.110mm</t>
  </si>
  <si>
    <t xml:space="preserve">ELŐIRÁNYZAT! A kivitelezés során felmerülő, a víz- és szennyvíz hálózat csatlakozási feltárására, javítására, szerelésére vonatkozó, előre nem látható akadályok leküzdésére vonatkozó előirányzat.  </t>
  </si>
  <si>
    <t>Fejezet összesen:</t>
  </si>
</sst>
</file>

<file path=xl/styles.xml><?xml version="1.0" encoding="utf-8"?>
<styleSheet xmlns="http://schemas.openxmlformats.org/spreadsheetml/2006/main">
  <numFmts count="3">
    <numFmt numFmtId="43" formatCode="_-* #,##0.00\ _F_t_-;\-* #,##0.00\ _F_t_-;_-* &quot;-&quot;??\ _F_t_-;_-@_-"/>
    <numFmt numFmtId="164" formatCode="_-* #,##0\ _F_t_-;\-* #,##0\ _F_t_-;_-* &quot;-&quot;??\ _F_t_-;_-@_-"/>
    <numFmt numFmtId="165" formatCode="#,##0\ &quot;Ft&quot;"/>
  </numFmts>
  <fonts count="36">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0"/>
      <color theme="1"/>
      <name val="Times New Roman"/>
      <family val="1"/>
      <charset val="238"/>
    </font>
    <font>
      <sz val="10"/>
      <color theme="1"/>
      <name val="Times New Roman"/>
      <family val="1"/>
      <charset val="238"/>
    </font>
    <font>
      <sz val="11"/>
      <color theme="1"/>
      <name val="Times New Roman"/>
      <family val="1"/>
      <charset val="238"/>
    </font>
    <font>
      <b/>
      <sz val="10"/>
      <color rgb="FFFF0000"/>
      <name val="Times New Roman"/>
      <family val="1"/>
      <charset val="238"/>
    </font>
    <font>
      <sz val="11"/>
      <color theme="5" tint="-0.499984740745262"/>
      <name val="Calibri"/>
      <family val="2"/>
      <charset val="238"/>
      <scheme val="minor"/>
    </font>
    <font>
      <sz val="11"/>
      <color theme="8" tint="-0.499984740745262"/>
      <name val="Calibri"/>
      <family val="2"/>
      <charset val="238"/>
      <scheme val="minor"/>
    </font>
    <font>
      <b/>
      <sz val="10"/>
      <color theme="1"/>
      <name val="Arial"/>
      <family val="2"/>
      <charset val="238"/>
    </font>
    <font>
      <b/>
      <sz val="12"/>
      <color rgb="FF008000"/>
      <name val="Arial"/>
      <family val="2"/>
      <charset val="238"/>
    </font>
    <font>
      <sz val="10"/>
      <color rgb="FF000000"/>
      <name val="Arial"/>
      <family val="2"/>
      <charset val="238"/>
    </font>
    <font>
      <b/>
      <sz val="10"/>
      <color rgb="FF000000"/>
      <name val="Arial"/>
      <family val="2"/>
      <charset val="238"/>
    </font>
    <font>
      <b/>
      <sz val="12"/>
      <name val="Arial"/>
      <family val="2"/>
      <charset val="238"/>
    </font>
    <font>
      <b/>
      <sz val="10"/>
      <name val="Arial"/>
      <family val="2"/>
      <charset val="238"/>
    </font>
    <font>
      <sz val="10"/>
      <name val="Arial"/>
      <family val="2"/>
      <charset val="238"/>
    </font>
    <font>
      <b/>
      <sz val="8"/>
      <name val="Arial"/>
      <family val="2"/>
      <charset val="238"/>
    </font>
    <font>
      <sz val="8"/>
      <name val="Arial"/>
      <family val="2"/>
      <charset val="238"/>
    </font>
    <font>
      <sz val="10"/>
      <color theme="0"/>
      <name val="Arial"/>
      <family val="2"/>
      <charset val="238"/>
    </font>
    <font>
      <sz val="8"/>
      <color theme="0"/>
      <name val="Arial"/>
      <family val="2"/>
      <charset val="238"/>
    </font>
    <font>
      <b/>
      <sz val="10"/>
      <color theme="1"/>
      <name val="Times New Roman CE"/>
      <charset val="238"/>
    </font>
    <font>
      <sz val="10"/>
      <color theme="1"/>
      <name val="Times New Roman CE"/>
      <charset val="238"/>
    </font>
    <font>
      <vertAlign val="superscript"/>
      <sz val="10"/>
      <color indexed="8"/>
      <name val="Times New Roman CE"/>
      <charset val="238"/>
    </font>
    <font>
      <sz val="10"/>
      <color indexed="8"/>
      <name val="Times New Roman CE"/>
      <charset val="238"/>
    </font>
    <font>
      <b/>
      <sz val="11"/>
      <color indexed="8"/>
      <name val="Calibri"/>
      <family val="2"/>
      <charset val="238"/>
    </font>
    <font>
      <sz val="11"/>
      <name val="Calibri"/>
      <family val="2"/>
      <charset val="238"/>
    </font>
    <font>
      <sz val="10"/>
      <color indexed="8"/>
      <name val="Arial"/>
      <family val="2"/>
      <charset val="238"/>
    </font>
    <font>
      <b/>
      <sz val="10"/>
      <name val="Times New Roman"/>
      <family val="1"/>
      <charset val="238"/>
    </font>
    <font>
      <sz val="10"/>
      <name val="Times New Roman"/>
      <family val="1"/>
      <charset val="238"/>
    </font>
    <font>
      <i/>
      <sz val="10"/>
      <name val="Arial"/>
      <family val="2"/>
      <charset val="238"/>
    </font>
    <font>
      <vertAlign val="superscript"/>
      <sz val="10"/>
      <name val="Arial"/>
      <family val="2"/>
      <charset val="238"/>
    </font>
    <font>
      <b/>
      <sz val="11"/>
      <color indexed="8"/>
      <name val="Times New Roman CE"/>
      <charset val="238"/>
    </font>
    <font>
      <b/>
      <sz val="11"/>
      <name val="Times New Roman CE"/>
      <charset val="238"/>
    </font>
    <font>
      <sz val="11"/>
      <name val="Times New Roman CE"/>
      <charset val="238"/>
    </font>
    <font>
      <sz val="11"/>
      <color indexed="8"/>
      <name val="Times New Roman CE"/>
      <charset val="23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double">
        <color indexed="64"/>
      </top>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0" fontId="27" fillId="0" borderId="0"/>
    <xf numFmtId="0" fontId="27" fillId="0" borderId="0"/>
  </cellStyleXfs>
  <cellXfs count="349">
    <xf numFmtId="0" fontId="0" fillId="0" borderId="0" xfId="0"/>
    <xf numFmtId="0" fontId="0" fillId="0" borderId="0" xfId="0"/>
    <xf numFmtId="0" fontId="5" fillId="0" borderId="1" xfId="0" applyFont="1" applyBorder="1" applyAlignment="1">
      <alignment horizontal="right" vertical="center"/>
    </xf>
    <xf numFmtId="0" fontId="5" fillId="0" borderId="1" xfId="0" applyFont="1" applyBorder="1" applyAlignment="1">
      <alignment horizontal="left" vertical="center"/>
    </xf>
    <xf numFmtId="0" fontId="0" fillId="0" borderId="0" xfId="0" applyBorder="1"/>
    <xf numFmtId="0" fontId="0" fillId="0" borderId="1" xfId="0" applyBorder="1"/>
    <xf numFmtId="0" fontId="0" fillId="0" borderId="9" xfId="0" applyBorder="1"/>
    <xf numFmtId="0" fontId="0" fillId="0" borderId="10" xfId="0" applyBorder="1"/>
    <xf numFmtId="0" fontId="5" fillId="0" borderId="9" xfId="0" applyFont="1" applyBorder="1" applyAlignment="1">
      <alignment horizontal="right" vertical="center"/>
    </xf>
    <xf numFmtId="0" fontId="5" fillId="0" borderId="0" xfId="0" applyFont="1" applyBorder="1" applyAlignment="1">
      <alignment horizontal="left" vertical="center"/>
    </xf>
    <xf numFmtId="0" fontId="0" fillId="0" borderId="7" xfId="0" applyBorder="1"/>
    <xf numFmtId="0" fontId="0" fillId="0" borderId="6" xfId="0" applyBorder="1"/>
    <xf numFmtId="0" fontId="0" fillId="0" borderId="8" xfId="0" applyBorder="1"/>
    <xf numFmtId="0" fontId="0" fillId="0" borderId="4" xfId="0" applyBorder="1"/>
    <xf numFmtId="0" fontId="2" fillId="0" borderId="0" xfId="0" applyFont="1"/>
    <xf numFmtId="0" fontId="8" fillId="0" borderId="0" xfId="0" applyFont="1"/>
    <xf numFmtId="0" fontId="9" fillId="0" borderId="0" xfId="0" applyFont="1"/>
    <xf numFmtId="3" fontId="12" fillId="0" borderId="0" xfId="0" applyNumberFormat="1" applyFont="1" applyProtection="1"/>
    <xf numFmtId="0" fontId="10" fillId="0" borderId="0" xfId="0" applyFont="1"/>
    <xf numFmtId="0" fontId="11" fillId="0" borderId="13" xfId="0" applyFont="1" applyBorder="1"/>
    <xf numFmtId="0" fontId="0" fillId="0" borderId="13" xfId="0" applyBorder="1"/>
    <xf numFmtId="0" fontId="11" fillId="0" borderId="0" xfId="0" applyFont="1"/>
    <xf numFmtId="0" fontId="12" fillId="0" borderId="0" xfId="0" applyFont="1"/>
    <xf numFmtId="0" fontId="13" fillId="0" borderId="0" xfId="0" applyFont="1"/>
    <xf numFmtId="3" fontId="13" fillId="0" borderId="0" xfId="0" applyNumberFormat="1" applyFont="1"/>
    <xf numFmtId="3" fontId="13" fillId="0" borderId="0" xfId="0" applyNumberFormat="1" applyFont="1" applyProtection="1"/>
    <xf numFmtId="4" fontId="12" fillId="0" borderId="0" xfId="0" applyNumberFormat="1" applyFont="1" applyProtection="1"/>
    <xf numFmtId="4" fontId="13" fillId="0" borderId="0" xfId="0" applyNumberFormat="1" applyFont="1"/>
    <xf numFmtId="3" fontId="13" fillId="0" borderId="14" xfId="0" applyNumberFormat="1" applyFont="1" applyBorder="1"/>
    <xf numFmtId="4" fontId="13" fillId="0" borderId="14" xfId="0" applyNumberFormat="1" applyFont="1" applyBorder="1"/>
    <xf numFmtId="4" fontId="13" fillId="0" borderId="0" xfId="0" applyNumberFormat="1" applyFont="1" applyProtection="1"/>
    <xf numFmtId="0" fontId="5" fillId="0" borderId="1" xfId="0" applyFont="1" applyBorder="1" applyAlignment="1">
      <alignment horizontal="left" vertical="center"/>
    </xf>
    <xf numFmtId="0" fontId="5" fillId="0" borderId="1" xfId="0" applyFont="1" applyBorder="1" applyAlignment="1">
      <alignment horizontal="right" vertical="center"/>
    </xf>
    <xf numFmtId="0" fontId="0" fillId="0" borderId="1" xfId="0" applyBorder="1"/>
    <xf numFmtId="0" fontId="0" fillId="0" borderId="0" xfId="0" applyAlignment="1">
      <alignment wrapText="1"/>
    </xf>
    <xf numFmtId="0" fontId="0" fillId="0" borderId="0" xfId="0" applyAlignment="1">
      <alignment wrapText="1"/>
    </xf>
    <xf numFmtId="0" fontId="0" fillId="0" borderId="0" xfId="0"/>
    <xf numFmtId="0" fontId="0" fillId="0" borderId="15" xfId="0" applyBorder="1"/>
    <xf numFmtId="0" fontId="0" fillId="0" borderId="0" xfId="0" applyBorder="1"/>
    <xf numFmtId="0" fontId="0" fillId="0" borderId="16" xfId="0" applyBorder="1"/>
    <xf numFmtId="0" fontId="15" fillId="0" borderId="16" xfId="0" applyFont="1" applyBorder="1" applyAlignment="1">
      <alignment horizontal="center"/>
    </xf>
    <xf numFmtId="0" fontId="0" fillId="0" borderId="16" xfId="0" applyBorder="1" applyAlignment="1">
      <alignment horizontal="center"/>
    </xf>
    <xf numFmtId="0" fontId="15" fillId="0" borderId="0" xfId="0" applyFont="1" applyBorder="1" applyAlignment="1">
      <alignment horizontal="center"/>
    </xf>
    <xf numFmtId="0" fontId="0" fillId="0" borderId="0" xfId="0" applyBorder="1" applyAlignment="1">
      <alignment horizontal="center"/>
    </xf>
    <xf numFmtId="43" fontId="16" fillId="0" borderId="0" xfId="1" applyFont="1" applyBorder="1" applyAlignment="1">
      <alignment horizontal="center"/>
    </xf>
    <xf numFmtId="164" fontId="16" fillId="0" borderId="0" xfId="1" applyNumberFormat="1" applyFont="1" applyBorder="1" applyAlignment="1">
      <alignment horizontal="center"/>
    </xf>
    <xf numFmtId="164" fontId="0" fillId="0" borderId="0" xfId="1" applyNumberFormat="1" applyFont="1"/>
    <xf numFmtId="164" fontId="0" fillId="0" borderId="15" xfId="0" applyNumberFormat="1" applyBorder="1"/>
    <xf numFmtId="164" fontId="0" fillId="0" borderId="0" xfId="1" applyNumberFormat="1" applyFont="1" applyBorder="1"/>
    <xf numFmtId="0" fontId="15" fillId="0" borderId="0" xfId="0" applyFont="1" applyFill="1" applyBorder="1"/>
    <xf numFmtId="164" fontId="15" fillId="0" borderId="0" xfId="1" applyNumberFormat="1" applyFont="1"/>
    <xf numFmtId="0" fontId="0" fillId="0" borderId="15" xfId="0" applyFill="1" applyBorder="1"/>
    <xf numFmtId="9" fontId="0" fillId="0" borderId="15" xfId="0" applyNumberFormat="1" applyBorder="1"/>
    <xf numFmtId="164" fontId="0" fillId="0" borderId="15" xfId="1" applyNumberFormat="1" applyFont="1" applyBorder="1"/>
    <xf numFmtId="164" fontId="15" fillId="0" borderId="15" xfId="1" applyNumberFormat="1" applyFont="1" applyBorder="1"/>
    <xf numFmtId="0" fontId="0" fillId="0" borderId="0" xfId="0" applyFill="1" applyBorder="1"/>
    <xf numFmtId="9" fontId="0" fillId="0" borderId="0" xfId="0" applyNumberFormat="1" applyBorder="1"/>
    <xf numFmtId="0" fontId="0" fillId="0" borderId="0" xfId="0"/>
    <xf numFmtId="0" fontId="0" fillId="0" borderId="0" xfId="0" applyAlignment="1">
      <alignment wrapText="1"/>
    </xf>
    <xf numFmtId="0" fontId="15" fillId="0" borderId="0" xfId="0" applyFont="1" applyAlignment="1">
      <alignment horizontal="center"/>
    </xf>
    <xf numFmtId="0" fontId="17" fillId="0" borderId="0" xfId="0" applyFont="1" applyAlignment="1">
      <alignment horizontal="center"/>
    </xf>
    <xf numFmtId="0" fontId="17" fillId="0" borderId="0" xfId="0" applyFont="1" applyAlignment="1">
      <alignment horizontal="center" wrapText="1"/>
    </xf>
    <xf numFmtId="0" fontId="17" fillId="0" borderId="0" xfId="0" quotePrefix="1" applyFont="1" applyAlignment="1">
      <alignment horizontal="center" wrapText="1"/>
    </xf>
    <xf numFmtId="0" fontId="15" fillId="0" borderId="0" xfId="0" applyFont="1"/>
    <xf numFmtId="0" fontId="15" fillId="0" borderId="0" xfId="0" applyFont="1" applyAlignment="1">
      <alignment wrapText="1"/>
    </xf>
    <xf numFmtId="0" fontId="18" fillId="0" borderId="0" xfId="0" applyFont="1" applyAlignment="1">
      <alignment vertical="top" wrapText="1"/>
    </xf>
    <xf numFmtId="3" fontId="18" fillId="0" borderId="0" xfId="0" applyNumberFormat="1" applyFont="1" applyAlignment="1">
      <alignment vertical="top" wrapText="1"/>
    </xf>
    <xf numFmtId="0" fontId="18" fillId="0" borderId="0" xfId="0" quotePrefix="1" applyFont="1" applyAlignment="1">
      <alignment horizontal="left" vertical="top" wrapText="1"/>
    </xf>
    <xf numFmtId="2" fontId="18" fillId="0" borderId="0" xfId="0" applyNumberFormat="1" applyFont="1" applyAlignment="1">
      <alignment vertical="top" wrapText="1"/>
    </xf>
    <xf numFmtId="0" fontId="18" fillId="0" borderId="0" xfId="0" applyFont="1" applyAlignment="1">
      <alignment vertical="top"/>
    </xf>
    <xf numFmtId="3" fontId="18" fillId="0" borderId="0" xfId="0" applyNumberFormat="1" applyFont="1" applyAlignment="1">
      <alignment vertical="top"/>
    </xf>
    <xf numFmtId="3" fontId="17" fillId="0" borderId="0" xfId="0" applyNumberFormat="1" applyFont="1" applyAlignment="1">
      <alignment vertical="top"/>
    </xf>
    <xf numFmtId="1" fontId="18" fillId="0" borderId="0" xfId="0" applyNumberFormat="1" applyFont="1" applyAlignment="1">
      <alignment vertical="top"/>
    </xf>
    <xf numFmtId="0" fontId="0" fillId="0" borderId="0" xfId="0" applyAlignment="1">
      <alignment wrapText="1"/>
    </xf>
    <xf numFmtId="0" fontId="0" fillId="0" borderId="0" xfId="0" applyAlignment="1">
      <alignment wrapText="1"/>
    </xf>
    <xf numFmtId="0" fontId="0" fillId="0" borderId="0" xfId="0"/>
    <xf numFmtId="0" fontId="0" fillId="0" borderId="15" xfId="0" applyBorder="1"/>
    <xf numFmtId="0" fontId="0" fillId="0" borderId="0" xfId="0" applyBorder="1"/>
    <xf numFmtId="0" fontId="0" fillId="0" borderId="16" xfId="0" applyBorder="1"/>
    <xf numFmtId="0" fontId="15" fillId="0" borderId="16" xfId="0" applyFont="1" applyBorder="1" applyAlignment="1">
      <alignment horizontal="center"/>
    </xf>
    <xf numFmtId="0" fontId="0" fillId="0" borderId="16" xfId="0" applyBorder="1" applyAlignment="1">
      <alignment horizontal="center"/>
    </xf>
    <xf numFmtId="0" fontId="15" fillId="0" borderId="0" xfId="0" applyFont="1" applyBorder="1" applyAlignment="1">
      <alignment horizontal="center"/>
    </xf>
    <xf numFmtId="0" fontId="0" fillId="0" borderId="0" xfId="0" applyBorder="1" applyAlignment="1">
      <alignment horizontal="center"/>
    </xf>
    <xf numFmtId="164" fontId="0" fillId="0" borderId="0" xfId="1" applyNumberFormat="1" applyFont="1"/>
    <xf numFmtId="164" fontId="0" fillId="0" borderId="15" xfId="0" applyNumberFormat="1" applyBorder="1"/>
    <xf numFmtId="164" fontId="0" fillId="0" borderId="0" xfId="1" applyNumberFormat="1" applyFont="1" applyBorder="1"/>
    <xf numFmtId="0" fontId="15" fillId="0" borderId="0" xfId="0" applyFont="1" applyFill="1" applyBorder="1"/>
    <xf numFmtId="164" fontId="15" fillId="0" borderId="0" xfId="1" applyNumberFormat="1" applyFont="1"/>
    <xf numFmtId="0" fontId="0" fillId="0" borderId="15" xfId="0" applyFill="1" applyBorder="1"/>
    <xf numFmtId="9" fontId="0" fillId="0" borderId="15" xfId="0" applyNumberFormat="1" applyBorder="1"/>
    <xf numFmtId="164" fontId="0" fillId="0" borderId="15" xfId="1" applyNumberFormat="1" applyFont="1" applyBorder="1"/>
    <xf numFmtId="164" fontId="15" fillId="0" borderId="15" xfId="1" applyNumberFormat="1" applyFont="1" applyBorder="1"/>
    <xf numFmtId="0" fontId="0" fillId="0" borderId="0" xfId="0" applyFill="1" applyBorder="1"/>
    <xf numFmtId="9" fontId="0" fillId="0" borderId="0" xfId="0" applyNumberFormat="1" applyBorder="1"/>
    <xf numFmtId="0" fontId="0" fillId="0" borderId="0" xfId="0"/>
    <xf numFmtId="0" fontId="0" fillId="0" borderId="0" xfId="0" applyAlignment="1">
      <alignment wrapText="1"/>
    </xf>
    <xf numFmtId="0" fontId="15" fillId="0" borderId="0" xfId="0" applyFont="1" applyAlignment="1">
      <alignment horizontal="center"/>
    </xf>
    <xf numFmtId="0" fontId="17" fillId="0" borderId="0" xfId="0" applyFont="1" applyAlignment="1">
      <alignment horizontal="center"/>
    </xf>
    <xf numFmtId="0" fontId="17" fillId="0" borderId="0" xfId="0" applyFont="1" applyAlignment="1">
      <alignment horizontal="center" wrapText="1"/>
    </xf>
    <xf numFmtId="0" fontId="17" fillId="0" borderId="0" xfId="0" quotePrefix="1" applyFont="1" applyAlignment="1">
      <alignment horizontal="center" wrapText="1"/>
    </xf>
    <xf numFmtId="0" fontId="15" fillId="0" borderId="0" xfId="0" applyFont="1"/>
    <xf numFmtId="0" fontId="15" fillId="0" borderId="0" xfId="0" applyFont="1" applyAlignment="1">
      <alignment wrapText="1"/>
    </xf>
    <xf numFmtId="0" fontId="18" fillId="0" borderId="0" xfId="0" applyFont="1" applyAlignment="1">
      <alignment vertical="top" wrapText="1"/>
    </xf>
    <xf numFmtId="0" fontId="18" fillId="0" borderId="0" xfId="0" quotePrefix="1" applyFont="1" applyAlignment="1">
      <alignment horizontal="left" vertical="top" wrapText="1"/>
    </xf>
    <xf numFmtId="0" fontId="18" fillId="0" borderId="0" xfId="0" applyFont="1" applyAlignment="1">
      <alignment vertical="top"/>
    </xf>
    <xf numFmtId="3" fontId="18" fillId="0" borderId="0" xfId="0" applyNumberFormat="1" applyFont="1" applyAlignment="1">
      <alignment vertical="top"/>
    </xf>
    <xf numFmtId="3" fontId="17" fillId="0" borderId="0" xfId="0" applyNumberFormat="1" applyFont="1" applyAlignment="1">
      <alignment vertical="top"/>
    </xf>
    <xf numFmtId="1" fontId="18" fillId="0" borderId="0" xfId="0" applyNumberFormat="1" applyFont="1" applyAlignment="1">
      <alignment vertical="top"/>
    </xf>
    <xf numFmtId="2" fontId="18" fillId="0" borderId="0" xfId="0" applyNumberFormat="1" applyFont="1" applyAlignment="1">
      <alignment vertical="top"/>
    </xf>
    <xf numFmtId="3" fontId="19" fillId="0" borderId="0" xfId="0" applyNumberFormat="1" applyFont="1"/>
    <xf numFmtId="3" fontId="16" fillId="0" borderId="0" xfId="0" applyNumberFormat="1" applyFont="1"/>
    <xf numFmtId="3" fontId="20" fillId="0" borderId="0" xfId="0" applyNumberFormat="1" applyFont="1" applyAlignment="1">
      <alignment vertical="top"/>
    </xf>
    <xf numFmtId="0" fontId="0" fillId="0" borderId="0" xfId="0"/>
    <xf numFmtId="0" fontId="15" fillId="0" borderId="0" xfId="0" applyFont="1" applyAlignment="1">
      <alignment horizontal="center"/>
    </xf>
    <xf numFmtId="0" fontId="0" fillId="0" borderId="0" xfId="0" applyAlignment="1">
      <alignment horizontal="center"/>
    </xf>
    <xf numFmtId="0" fontId="15" fillId="0" borderId="0" xfId="0" applyFont="1"/>
    <xf numFmtId="0" fontId="15" fillId="0" borderId="0" xfId="0" applyFont="1" applyAlignment="1">
      <alignment wrapText="1"/>
    </xf>
    <xf numFmtId="0" fontId="18" fillId="0" borderId="0" xfId="0" applyFont="1" applyAlignment="1">
      <alignment vertical="top" wrapText="1"/>
    </xf>
    <xf numFmtId="0" fontId="18" fillId="0" borderId="0" xfId="0" quotePrefix="1" applyFont="1" applyAlignment="1">
      <alignment horizontal="left" vertical="top" wrapText="1"/>
    </xf>
    <xf numFmtId="0" fontId="18" fillId="0" borderId="0" xfId="0" applyFont="1" applyAlignment="1">
      <alignment vertical="top"/>
    </xf>
    <xf numFmtId="3" fontId="18" fillId="0" borderId="0" xfId="0" applyNumberFormat="1" applyFont="1" applyAlignment="1">
      <alignment vertical="top"/>
    </xf>
    <xf numFmtId="3" fontId="17" fillId="0" borderId="0" xfId="0" applyNumberFormat="1" applyFont="1" applyAlignment="1">
      <alignment vertical="top"/>
    </xf>
    <xf numFmtId="1" fontId="18" fillId="0" borderId="0" xfId="0" applyNumberFormat="1" applyFont="1" applyAlignment="1">
      <alignment vertical="top"/>
    </xf>
    <xf numFmtId="2" fontId="18" fillId="0" borderId="0" xfId="0" applyNumberFormat="1" applyFont="1" applyAlignment="1">
      <alignment vertical="top"/>
    </xf>
    <xf numFmtId="0" fontId="18" fillId="0" borderId="0" xfId="0" quotePrefix="1" applyFont="1" applyAlignment="1">
      <alignment horizontal="left" vertical="top"/>
    </xf>
    <xf numFmtId="0" fontId="17" fillId="0" borderId="0" xfId="0" applyFont="1" applyAlignment="1">
      <alignment horizontal="center" vertical="top"/>
    </xf>
    <xf numFmtId="0" fontId="17" fillId="0" borderId="0" xfId="0" applyFont="1" applyAlignment="1">
      <alignment horizontal="center" vertical="top" wrapText="1"/>
    </xf>
    <xf numFmtId="0" fontId="17" fillId="0" borderId="0" xfId="0" quotePrefix="1" applyFont="1" applyAlignment="1">
      <alignment horizontal="center" vertical="top" wrapText="1"/>
    </xf>
    <xf numFmtId="2" fontId="0" fillId="0" borderId="0" xfId="0" applyNumberFormat="1"/>
    <xf numFmtId="0" fontId="16" fillId="0" borderId="0" xfId="0" applyFont="1"/>
    <xf numFmtId="0" fontId="0" fillId="0" borderId="0" xfId="0"/>
    <xf numFmtId="0" fontId="0" fillId="0" borderId="0" xfId="0" applyAlignment="1">
      <alignment wrapText="1"/>
    </xf>
    <xf numFmtId="0" fontId="15" fillId="0" borderId="0" xfId="0" applyFont="1" applyAlignment="1">
      <alignment horizontal="center"/>
    </xf>
    <xf numFmtId="0" fontId="17" fillId="0" borderId="0" xfId="0" applyFont="1" applyAlignment="1">
      <alignment horizontal="center"/>
    </xf>
    <xf numFmtId="0" fontId="17" fillId="0" borderId="0" xfId="0" applyFont="1" applyAlignment="1">
      <alignment horizontal="center" wrapText="1"/>
    </xf>
    <xf numFmtId="0" fontId="17" fillId="0" borderId="0" xfId="0" quotePrefix="1" applyFont="1" applyAlignment="1">
      <alignment horizontal="center" wrapText="1"/>
    </xf>
    <xf numFmtId="0" fontId="15" fillId="0" borderId="0" xfId="0" applyFont="1"/>
    <xf numFmtId="0" fontId="15" fillId="0" borderId="0" xfId="0" applyFont="1" applyAlignment="1">
      <alignment wrapText="1"/>
    </xf>
    <xf numFmtId="0" fontId="18" fillId="0" borderId="0" xfId="0" applyFont="1" applyAlignment="1">
      <alignment vertical="top" wrapText="1"/>
    </xf>
    <xf numFmtId="3" fontId="18" fillId="0" borderId="0" xfId="0" applyNumberFormat="1" applyFont="1" applyAlignment="1">
      <alignment vertical="top" wrapText="1"/>
    </xf>
    <xf numFmtId="0" fontId="18" fillId="0" borderId="0" xfId="0" quotePrefix="1" applyFont="1" applyAlignment="1">
      <alignment horizontal="left" vertical="top" wrapText="1"/>
    </xf>
    <xf numFmtId="2" fontId="18" fillId="0" borderId="0" xfId="0" applyNumberFormat="1" applyFont="1" applyAlignment="1">
      <alignment vertical="top" wrapText="1"/>
    </xf>
    <xf numFmtId="0" fontId="18" fillId="0" borderId="0" xfId="0" applyFont="1" applyAlignment="1">
      <alignment vertical="top"/>
    </xf>
    <xf numFmtId="3" fontId="18" fillId="0" borderId="0" xfId="0" applyNumberFormat="1" applyFont="1" applyAlignment="1">
      <alignment vertical="top"/>
    </xf>
    <xf numFmtId="3" fontId="17" fillId="0" borderId="0" xfId="0" applyNumberFormat="1" applyFont="1" applyAlignment="1">
      <alignment vertical="top"/>
    </xf>
    <xf numFmtId="1" fontId="18" fillId="0" borderId="0" xfId="0" applyNumberFormat="1" applyFont="1" applyAlignment="1">
      <alignment vertical="top"/>
    </xf>
    <xf numFmtId="2" fontId="18" fillId="0" borderId="0" xfId="0" applyNumberFormat="1" applyFont="1" applyAlignment="1">
      <alignment vertical="top"/>
    </xf>
    <xf numFmtId="0" fontId="15" fillId="0" borderId="0" xfId="0" applyFont="1" applyAlignment="1">
      <alignment horizontal="center" vertical="top" wrapText="1"/>
    </xf>
    <xf numFmtId="1" fontId="18" fillId="0" borderId="0" xfId="0" applyNumberFormat="1" applyFont="1" applyAlignment="1">
      <alignment vertical="top" wrapText="1"/>
    </xf>
    <xf numFmtId="0" fontId="18" fillId="0" borderId="0" xfId="0" quotePrefix="1" applyFont="1" applyAlignment="1">
      <alignment horizontal="left" vertical="top"/>
    </xf>
    <xf numFmtId="0" fontId="0" fillId="0" borderId="0" xfId="0"/>
    <xf numFmtId="0" fontId="0" fillId="0" borderId="0" xfId="0" applyAlignment="1">
      <alignment wrapText="1"/>
    </xf>
    <xf numFmtId="0" fontId="0" fillId="0" borderId="15" xfId="0" applyBorder="1"/>
    <xf numFmtId="0" fontId="0" fillId="0" borderId="0" xfId="0" applyBorder="1"/>
    <xf numFmtId="0" fontId="0" fillId="0" borderId="16" xfId="0" applyBorder="1"/>
    <xf numFmtId="0" fontId="15" fillId="0" borderId="16" xfId="0" applyFont="1" applyBorder="1" applyAlignment="1">
      <alignment horizontal="center"/>
    </xf>
    <xf numFmtId="0" fontId="0" fillId="0" borderId="16" xfId="0" applyBorder="1" applyAlignment="1">
      <alignment horizontal="center"/>
    </xf>
    <xf numFmtId="0" fontId="15" fillId="0" borderId="0" xfId="0" applyFont="1" applyBorder="1" applyAlignment="1">
      <alignment horizontal="center"/>
    </xf>
    <xf numFmtId="0" fontId="0" fillId="0" borderId="0" xfId="0" applyBorder="1" applyAlignment="1">
      <alignment horizontal="center"/>
    </xf>
    <xf numFmtId="164" fontId="0" fillId="0" borderId="0" xfId="1" applyNumberFormat="1" applyFont="1"/>
    <xf numFmtId="164" fontId="0" fillId="0" borderId="15" xfId="0" applyNumberFormat="1" applyBorder="1"/>
    <xf numFmtId="164" fontId="0" fillId="0" borderId="0" xfId="1" applyNumberFormat="1" applyFont="1" applyBorder="1"/>
    <xf numFmtId="0" fontId="15" fillId="0" borderId="0" xfId="0" applyFont="1" applyFill="1" applyBorder="1"/>
    <xf numFmtId="164" fontId="15" fillId="0" borderId="0" xfId="1" applyNumberFormat="1" applyFont="1"/>
    <xf numFmtId="0" fontId="0" fillId="0" borderId="15" xfId="0" applyFill="1" applyBorder="1"/>
    <xf numFmtId="9" fontId="0" fillId="0" borderId="15" xfId="0" applyNumberFormat="1" applyBorder="1"/>
    <xf numFmtId="164" fontId="0" fillId="0" borderId="15" xfId="1" applyNumberFormat="1" applyFont="1" applyBorder="1"/>
    <xf numFmtId="164" fontId="15" fillId="0" borderId="15" xfId="1" applyNumberFormat="1" applyFont="1" applyBorder="1"/>
    <xf numFmtId="0" fontId="0" fillId="0" borderId="0" xfId="0" applyFill="1" applyBorder="1"/>
    <xf numFmtId="9" fontId="0" fillId="0" borderId="0" xfId="0" applyNumberFormat="1" applyBorder="1"/>
    <xf numFmtId="0" fontId="16" fillId="0" borderId="0" xfId="0" quotePrefix="1" applyFont="1" applyAlignment="1">
      <alignment horizontal="left"/>
    </xf>
    <xf numFmtId="0" fontId="0" fillId="0" borderId="0" xfId="0" applyAlignment="1">
      <alignment wrapText="1"/>
    </xf>
    <xf numFmtId="0" fontId="0" fillId="0" borderId="0" xfId="0"/>
    <xf numFmtId="0" fontId="15" fillId="0" borderId="0" xfId="0" applyFont="1" applyAlignment="1">
      <alignment horizontal="center"/>
    </xf>
    <xf numFmtId="0" fontId="17" fillId="0" borderId="0" xfId="0" applyFont="1" applyAlignment="1">
      <alignment horizontal="center"/>
    </xf>
    <xf numFmtId="0" fontId="17" fillId="0" borderId="0" xfId="0" applyFont="1" applyAlignment="1">
      <alignment horizontal="center" wrapText="1"/>
    </xf>
    <xf numFmtId="0" fontId="17" fillId="0" borderId="0" xfId="0" quotePrefix="1" applyFont="1" applyAlignment="1">
      <alignment horizontal="center" wrapText="1"/>
    </xf>
    <xf numFmtId="0" fontId="15" fillId="0" borderId="0" xfId="0" applyFont="1"/>
    <xf numFmtId="0" fontId="15" fillId="0" borderId="0" xfId="0" applyFont="1" applyAlignment="1">
      <alignment wrapText="1"/>
    </xf>
    <xf numFmtId="0" fontId="18" fillId="0" borderId="0" xfId="0" applyFont="1" applyAlignment="1">
      <alignment vertical="top" wrapText="1"/>
    </xf>
    <xf numFmtId="3" fontId="18" fillId="0" borderId="0" xfId="0" applyNumberFormat="1" applyFont="1" applyAlignment="1">
      <alignment vertical="top" wrapText="1"/>
    </xf>
    <xf numFmtId="0" fontId="18" fillId="0" borderId="0" xfId="0" quotePrefix="1" applyFont="1" applyAlignment="1">
      <alignment horizontal="left" vertical="top" wrapText="1"/>
    </xf>
    <xf numFmtId="2" fontId="18" fillId="0" borderId="0" xfId="0" applyNumberFormat="1" applyFont="1" applyAlignment="1">
      <alignment vertical="top" wrapText="1"/>
    </xf>
    <xf numFmtId="0" fontId="18" fillId="0" borderId="0" xfId="0" applyFont="1" applyAlignment="1">
      <alignment vertical="top"/>
    </xf>
    <xf numFmtId="3" fontId="18" fillId="0" borderId="0" xfId="0" applyNumberFormat="1" applyFont="1" applyAlignment="1">
      <alignment vertical="top"/>
    </xf>
    <xf numFmtId="3" fontId="17" fillId="0" borderId="0" xfId="0" applyNumberFormat="1" applyFont="1" applyAlignment="1">
      <alignment vertical="top"/>
    </xf>
    <xf numFmtId="1" fontId="18" fillId="0" borderId="0" xfId="0" applyNumberFormat="1" applyFont="1" applyAlignment="1">
      <alignment vertical="top"/>
    </xf>
    <xf numFmtId="2" fontId="18" fillId="0" borderId="0" xfId="0" applyNumberFormat="1" applyFont="1" applyAlignment="1">
      <alignment vertical="top"/>
    </xf>
    <xf numFmtId="0" fontId="15" fillId="0" borderId="0" xfId="0" applyFont="1" applyAlignment="1">
      <alignment horizontal="center" vertical="top" wrapText="1"/>
    </xf>
    <xf numFmtId="1" fontId="18" fillId="0" borderId="0" xfId="0" applyNumberFormat="1" applyFont="1" applyAlignment="1">
      <alignment vertical="top" wrapText="1"/>
    </xf>
    <xf numFmtId="0" fontId="18" fillId="0" borderId="0" xfId="0" quotePrefix="1" applyFont="1" applyAlignment="1">
      <alignment horizontal="left" vertical="top"/>
    </xf>
    <xf numFmtId="1" fontId="17" fillId="0" borderId="0" xfId="0" applyNumberFormat="1" applyFont="1" applyAlignment="1">
      <alignment vertical="top"/>
    </xf>
    <xf numFmtId="0" fontId="5" fillId="0" borderId="1" xfId="0" applyFont="1" applyBorder="1" applyAlignment="1">
      <alignment horizontal="left" vertical="center"/>
    </xf>
    <xf numFmtId="0" fontId="5" fillId="0" borderId="1" xfId="0" applyFont="1" applyBorder="1" applyAlignment="1">
      <alignment horizontal="right" vertical="center"/>
    </xf>
    <xf numFmtId="0" fontId="0" fillId="0" borderId="1" xfId="0" applyBorder="1"/>
    <xf numFmtId="0" fontId="3" fillId="0" borderId="1" xfId="0" applyFont="1" applyBorder="1"/>
    <xf numFmtId="0" fontId="21" fillId="0" borderId="3" xfId="0" applyFont="1" applyBorder="1" applyAlignment="1">
      <alignment horizontal="left" vertical="top" wrapText="1"/>
    </xf>
    <xf numFmtId="0" fontId="21" fillId="0" borderId="3" xfId="0" applyFont="1" applyBorder="1" applyAlignment="1">
      <alignment vertical="top" wrapText="1"/>
    </xf>
    <xf numFmtId="0" fontId="21" fillId="0" borderId="3" xfId="0" applyFont="1" applyBorder="1" applyAlignment="1">
      <alignment horizontal="right" vertical="top" wrapText="1"/>
    </xf>
    <xf numFmtId="0" fontId="21" fillId="0" borderId="0" xfId="0" applyFont="1" applyAlignment="1">
      <alignment vertical="top" wrapText="1"/>
    </xf>
    <xf numFmtId="0" fontId="22" fillId="0" borderId="0" xfId="0" applyFont="1" applyAlignment="1">
      <alignment horizontal="left" vertical="top" wrapText="1"/>
    </xf>
    <xf numFmtId="0" fontId="22" fillId="0" borderId="0" xfId="0" applyFont="1" applyAlignment="1">
      <alignment vertical="top" wrapText="1"/>
    </xf>
    <xf numFmtId="49" fontId="22" fillId="0" borderId="0" xfId="0" applyNumberFormat="1" applyFont="1" applyAlignment="1">
      <alignment vertical="top" wrapText="1"/>
    </xf>
    <xf numFmtId="0" fontId="22" fillId="0" borderId="0" xfId="0" applyFont="1" applyAlignment="1">
      <alignment horizontal="right" vertical="top" wrapText="1"/>
    </xf>
    <xf numFmtId="0" fontId="21" fillId="0" borderId="0" xfId="0" applyFont="1" applyBorder="1" applyAlignment="1">
      <alignment vertical="top" wrapText="1"/>
    </xf>
    <xf numFmtId="0" fontId="22" fillId="0" borderId="0" xfId="0" applyNumberFormat="1" applyFont="1" applyAlignment="1" applyProtection="1">
      <alignment vertical="top" wrapText="1"/>
      <protection locked="0"/>
    </xf>
    <xf numFmtId="0" fontId="22" fillId="0" borderId="0" xfId="0" applyNumberFormat="1" applyFont="1" applyAlignment="1" applyProtection="1">
      <alignment horizontal="left" vertical="top" wrapText="1"/>
      <protection locked="0"/>
    </xf>
    <xf numFmtId="0" fontId="25" fillId="0" borderId="0" xfId="0" applyFont="1" applyAlignment="1">
      <alignment wrapText="1"/>
    </xf>
    <xf numFmtId="0" fontId="25" fillId="0" borderId="0" xfId="0" applyFont="1"/>
    <xf numFmtId="3" fontId="25" fillId="0" borderId="0" xfId="0" applyNumberFormat="1" applyFont="1"/>
    <xf numFmtId="3" fontId="0" fillId="0" borderId="0" xfId="0" applyNumberFormat="1"/>
    <xf numFmtId="3" fontId="0" fillId="0" borderId="0" xfId="0" applyNumberFormat="1" applyFont="1"/>
    <xf numFmtId="0" fontId="26" fillId="0" borderId="0" xfId="0" applyFont="1" applyAlignment="1">
      <alignment horizontal="center"/>
    </xf>
    <xf numFmtId="0" fontId="26" fillId="0" borderId="0" xfId="0" applyFont="1"/>
    <xf numFmtId="1" fontId="26" fillId="0" borderId="0" xfId="0" applyNumberFormat="1" applyFont="1" applyAlignment="1">
      <alignment horizontal="center"/>
    </xf>
    <xf numFmtId="1" fontId="26" fillId="0" borderId="0" xfId="0" applyNumberFormat="1" applyFont="1"/>
    <xf numFmtId="3" fontId="26" fillId="0" borderId="0" xfId="0" applyNumberFormat="1" applyFont="1"/>
    <xf numFmtId="3" fontId="0" fillId="0" borderId="0" xfId="0" applyNumberFormat="1" applyFill="1"/>
    <xf numFmtId="0" fontId="26" fillId="0" borderId="0" xfId="0" applyFont="1" applyBorder="1" applyAlignment="1">
      <alignment wrapText="1"/>
    </xf>
    <xf numFmtId="3" fontId="26" fillId="0" borderId="0" xfId="0" applyNumberFormat="1" applyFont="1" applyBorder="1" applyAlignment="1">
      <alignment wrapText="1"/>
    </xf>
    <xf numFmtId="0" fontId="26" fillId="0" borderId="0" xfId="0" applyFont="1" applyAlignment="1">
      <alignment wrapText="1"/>
    </xf>
    <xf numFmtId="0" fontId="15" fillId="0" borderId="0" xfId="0" applyFont="1" applyAlignment="1">
      <alignment horizontal="center" vertical="top" wrapText="1"/>
    </xf>
    <xf numFmtId="0" fontId="15" fillId="0" borderId="0" xfId="0" applyFont="1" applyAlignment="1">
      <alignment horizontal="center"/>
    </xf>
    <xf numFmtId="0" fontId="0" fillId="0" borderId="0" xfId="0" applyAlignment="1">
      <alignment horizontal="left" vertical="center" wrapText="1"/>
    </xf>
    <xf numFmtId="0" fontId="12" fillId="0" borderId="0" xfId="0" applyFont="1" applyAlignment="1">
      <alignment horizontal="left" vertical="center" wrapText="1"/>
    </xf>
    <xf numFmtId="0" fontId="16" fillId="0" borderId="0" xfId="3" applyFont="1" applyFill="1"/>
    <xf numFmtId="0" fontId="16" fillId="0" borderId="0" xfId="3" applyFont="1" applyFill="1" applyAlignment="1">
      <alignment horizontal="center"/>
    </xf>
    <xf numFmtId="1" fontId="16" fillId="0" borderId="0" xfId="3" applyNumberFormat="1" applyFont="1" applyFill="1" applyAlignment="1">
      <alignment horizontal="center"/>
    </xf>
    <xf numFmtId="3" fontId="16" fillId="0" borderId="0" xfId="3" applyNumberFormat="1" applyFont="1" applyFill="1" applyAlignment="1">
      <alignment horizontal="center"/>
    </xf>
    <xf numFmtId="0" fontId="26" fillId="0" borderId="0" xfId="0" applyFont="1" applyFill="1"/>
    <xf numFmtId="0" fontId="26" fillId="0" borderId="0" xfId="0" applyFont="1" applyFill="1" applyAlignment="1">
      <alignment horizontal="center"/>
    </xf>
    <xf numFmtId="3" fontId="26" fillId="0" borderId="0" xfId="0" applyNumberFormat="1" applyFont="1" applyFill="1"/>
    <xf numFmtId="3" fontId="26" fillId="0" borderId="0" xfId="0" applyNumberFormat="1" applyFont="1" applyFill="1" applyAlignment="1">
      <alignment horizontal="center"/>
    </xf>
    <xf numFmtId="0" fontId="16" fillId="0" borderId="0" xfId="0" applyFont="1" applyFill="1"/>
    <xf numFmtId="0" fontId="16" fillId="0" borderId="0" xfId="0" applyFont="1" applyFill="1" applyAlignment="1">
      <alignment horizontal="center"/>
    </xf>
    <xf numFmtId="3" fontId="16" fillId="0" borderId="0" xfId="0" applyNumberFormat="1" applyFont="1" applyFill="1"/>
    <xf numFmtId="3" fontId="16" fillId="0" borderId="0" xfId="0" applyNumberFormat="1" applyFont="1" applyFill="1" applyAlignment="1">
      <alignment horizontal="center"/>
    </xf>
    <xf numFmtId="3" fontId="16" fillId="0" borderId="0" xfId="3" applyNumberFormat="1" applyFont="1" applyFill="1" applyAlignment="1">
      <alignment horizontal="right"/>
    </xf>
    <xf numFmtId="3" fontId="30" fillId="0" borderId="0" xfId="3" applyNumberFormat="1" applyFont="1" applyFill="1" applyAlignment="1">
      <alignment horizontal="right"/>
    </xf>
    <xf numFmtId="0" fontId="16" fillId="0" borderId="0" xfId="0" applyFont="1" applyFill="1" applyAlignment="1">
      <alignment wrapText="1"/>
    </xf>
    <xf numFmtId="3" fontId="16" fillId="0" borderId="0" xfId="2" applyNumberFormat="1" applyFont="1" applyFill="1" applyAlignment="1">
      <alignment horizontal="center"/>
    </xf>
    <xf numFmtId="0" fontId="15" fillId="0" borderId="0" xfId="0" applyFont="1" applyFill="1"/>
    <xf numFmtId="3" fontId="16" fillId="0" borderId="0" xfId="0" applyNumberFormat="1" applyFont="1" applyFill="1" applyBorder="1" applyAlignment="1">
      <alignment horizontal="center"/>
    </xf>
    <xf numFmtId="3" fontId="16" fillId="0" borderId="0" xfId="0" applyNumberFormat="1" applyFont="1" applyFill="1" applyBorder="1"/>
    <xf numFmtId="3" fontId="16" fillId="0" borderId="0" xfId="0" applyNumberFormat="1" applyFont="1" applyFill="1" applyAlignment="1">
      <alignment horizontal="right"/>
    </xf>
    <xf numFmtId="3" fontId="16" fillId="0" borderId="0" xfId="0" applyNumberFormat="1" applyFont="1" applyFill="1" applyBorder="1" applyAlignment="1">
      <alignment horizontal="right"/>
    </xf>
    <xf numFmtId="0" fontId="27" fillId="0" borderId="0" xfId="0" applyFont="1"/>
    <xf numFmtId="0" fontId="16" fillId="0" borderId="0" xfId="0" applyFont="1" applyAlignment="1">
      <alignment horizontal="center"/>
    </xf>
    <xf numFmtId="1" fontId="16" fillId="0" borderId="0" xfId="0" applyNumberFormat="1" applyFont="1"/>
    <xf numFmtId="0" fontId="10" fillId="0" borderId="0" xfId="0" applyFont="1" applyAlignment="1">
      <alignment horizontal="left" vertical="center" wrapText="1"/>
    </xf>
    <xf numFmtId="0" fontId="0" fillId="0" borderId="13" xfId="0" applyBorder="1" applyAlignment="1">
      <alignment horizontal="left" vertical="center" wrapText="1"/>
    </xf>
    <xf numFmtId="0" fontId="5" fillId="0" borderId="1" xfId="0" applyFont="1" applyBorder="1" applyAlignment="1">
      <alignment horizontal="left" vertical="center"/>
    </xf>
    <xf numFmtId="2" fontId="10" fillId="0" borderId="0" xfId="0" applyNumberFormat="1" applyFont="1"/>
    <xf numFmtId="2" fontId="0" fillId="0" borderId="13" xfId="0" applyNumberFormat="1" applyBorder="1"/>
    <xf numFmtId="2" fontId="13" fillId="0" borderId="0" xfId="0" applyNumberFormat="1" applyFont="1" applyProtection="1"/>
    <xf numFmtId="2" fontId="12" fillId="0" borderId="0" xfId="0" applyNumberFormat="1" applyFont="1" applyProtection="1"/>
    <xf numFmtId="2" fontId="13" fillId="0" borderId="0" xfId="0" applyNumberFormat="1" applyFont="1"/>
    <xf numFmtId="2" fontId="13" fillId="0" borderId="14" xfId="0" applyNumberFormat="1" applyFont="1" applyBorder="1"/>
    <xf numFmtId="0" fontId="0" fillId="0" borderId="0" xfId="0" applyAlignment="1">
      <alignment horizontal="left" vertical="center"/>
    </xf>
    <xf numFmtId="0" fontId="5" fillId="0" borderId="1" xfId="0" applyFont="1" applyBorder="1" applyAlignment="1">
      <alignment horizontal="left" vertical="center"/>
    </xf>
    <xf numFmtId="43" fontId="5" fillId="0" borderId="1" xfId="0" applyNumberFormat="1" applyFont="1" applyBorder="1" applyAlignment="1">
      <alignment horizontal="right"/>
    </xf>
    <xf numFmtId="43" fontId="5" fillId="0" borderId="1" xfId="0" applyNumberFormat="1" applyFont="1" applyBorder="1" applyAlignment="1">
      <alignment horizont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43" fontId="28" fillId="0" borderId="1" xfId="0" applyNumberFormat="1" applyFont="1" applyBorder="1" applyAlignment="1">
      <alignment horizontal="center"/>
    </xf>
    <xf numFmtId="0" fontId="7" fillId="0" borderId="7"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5" fillId="0" borderId="1" xfId="0" applyFont="1" applyBorder="1" applyAlignment="1">
      <alignment horizontal="right"/>
    </xf>
    <xf numFmtId="0" fontId="6" fillId="0" borderId="1" xfId="0" applyFont="1" applyBorder="1" applyAlignment="1">
      <alignment horizontal="righ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right"/>
    </xf>
    <xf numFmtId="0" fontId="5" fillId="0" borderId="4" xfId="0" applyFont="1" applyBorder="1" applyAlignment="1">
      <alignment horizontal="right"/>
    </xf>
    <xf numFmtId="43" fontId="28" fillId="0" borderId="1" xfId="0" applyNumberFormat="1" applyFont="1" applyBorder="1" applyAlignment="1">
      <alignment horizontal="right"/>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43" fontId="5" fillId="0" borderId="2" xfId="0" applyNumberFormat="1" applyFont="1" applyBorder="1" applyAlignment="1">
      <alignment horizontal="center"/>
    </xf>
    <xf numFmtId="43" fontId="5" fillId="0" borderId="4" xfId="0" applyNumberFormat="1" applyFont="1" applyBorder="1" applyAlignment="1">
      <alignment horizontal="center"/>
    </xf>
    <xf numFmtId="43" fontId="4" fillId="0" borderId="1" xfId="0" applyNumberFormat="1" applyFont="1" applyBorder="1" applyAlignment="1">
      <alignment horizontal="center"/>
    </xf>
    <xf numFmtId="43" fontId="4" fillId="0" borderId="1" xfId="0" applyNumberFormat="1" applyFont="1" applyBorder="1" applyAlignment="1">
      <alignment horizontal="right"/>
    </xf>
    <xf numFmtId="0" fontId="4" fillId="0" borderId="2" xfId="0" applyFont="1" applyBorder="1" applyAlignment="1">
      <alignment horizontal="left"/>
    </xf>
    <xf numFmtId="0" fontId="4" fillId="0" borderId="3" xfId="0" applyFont="1" applyBorder="1" applyAlignment="1">
      <alignment horizontal="left"/>
    </xf>
    <xf numFmtId="0" fontId="4" fillId="0" borderId="4" xfId="0" applyFont="1" applyBorder="1" applyAlignment="1">
      <alignment horizontal="left"/>
    </xf>
    <xf numFmtId="0" fontId="0" fillId="0" borderId="0" xfId="0" applyAlignment="1">
      <alignment horizontal="left" wrapText="1"/>
    </xf>
    <xf numFmtId="0" fontId="4" fillId="0" borderId="1" xfId="0" applyFont="1" applyBorder="1" applyAlignment="1">
      <alignment horizontal="left"/>
    </xf>
    <xf numFmtId="4" fontId="28" fillId="0" borderId="1" xfId="0" applyNumberFormat="1" applyFont="1" applyBorder="1" applyAlignment="1">
      <alignment horizontal="right" vertical="center"/>
    </xf>
    <xf numFmtId="0" fontId="5" fillId="0" borderId="1" xfId="0" applyFont="1" applyBorder="1" applyAlignment="1">
      <alignment horizontal="left"/>
    </xf>
    <xf numFmtId="4" fontId="5" fillId="0" borderId="1" xfId="0" applyNumberFormat="1" applyFont="1" applyBorder="1" applyAlignment="1">
      <alignment horizontal="right" vertical="center"/>
    </xf>
    <xf numFmtId="0" fontId="4" fillId="0" borderId="1" xfId="0" applyFont="1" applyBorder="1" applyAlignment="1">
      <alignment horizontal="left" vertical="center"/>
    </xf>
    <xf numFmtId="4" fontId="4" fillId="0" borderId="1" xfId="0" applyNumberFormat="1" applyFont="1" applyBorder="1" applyAlignment="1">
      <alignment horizontal="right"/>
    </xf>
    <xf numFmtId="0" fontId="4" fillId="0" borderId="0" xfId="0" applyFont="1" applyBorder="1" applyAlignment="1">
      <alignment horizontal="center" vertical="center"/>
    </xf>
    <xf numFmtId="0" fontId="4" fillId="0" borderId="10" xfId="0" applyFont="1" applyBorder="1" applyAlignment="1">
      <alignment horizontal="center" vertical="center"/>
    </xf>
    <xf numFmtId="43" fontId="29" fillId="0" borderId="1" xfId="0" applyNumberFormat="1" applyFont="1" applyBorder="1" applyAlignment="1">
      <alignment horizontal="center"/>
    </xf>
    <xf numFmtId="43" fontId="29" fillId="0" borderId="1" xfId="0" applyNumberFormat="1" applyFont="1" applyBorder="1" applyAlignment="1">
      <alignment horizontal="right"/>
    </xf>
    <xf numFmtId="4" fontId="5" fillId="0" borderId="1" xfId="0" applyNumberFormat="1" applyFont="1" applyBorder="1" applyAlignment="1">
      <alignment horizontal="right"/>
    </xf>
    <xf numFmtId="4" fontId="4" fillId="0" borderId="1" xfId="0" applyNumberFormat="1" applyFont="1" applyBorder="1" applyAlignment="1">
      <alignment horizontal="right" vertical="center"/>
    </xf>
    <xf numFmtId="0" fontId="14" fillId="0" borderId="0" xfId="0" applyFont="1" applyAlignment="1">
      <alignment horizontal="center"/>
    </xf>
    <xf numFmtId="0" fontId="15" fillId="0" borderId="0" xfId="0" quotePrefix="1" applyFont="1" applyAlignment="1">
      <alignment horizontal="center" wrapText="1"/>
    </xf>
    <xf numFmtId="0" fontId="14" fillId="0" borderId="0" xfId="0" quotePrefix="1" applyFont="1" applyAlignment="1">
      <alignment horizontal="center" wrapText="1"/>
    </xf>
    <xf numFmtId="0" fontId="15" fillId="0" borderId="0" xfId="0" applyFont="1" applyAlignment="1">
      <alignment horizontal="center" vertical="top" wrapText="1"/>
    </xf>
    <xf numFmtId="0" fontId="14" fillId="0" borderId="0" xfId="0" applyFont="1" applyAlignment="1">
      <alignment horizontal="center" wrapText="1"/>
    </xf>
    <xf numFmtId="0" fontId="14" fillId="0" borderId="0" xfId="0" quotePrefix="1" applyFont="1" applyAlignment="1">
      <alignment horizontal="center" vertical="center" wrapText="1"/>
    </xf>
    <xf numFmtId="0" fontId="15" fillId="0" borderId="0" xfId="0" applyFont="1" applyAlignment="1">
      <alignment horizontal="center"/>
    </xf>
    <xf numFmtId="4" fontId="0" fillId="0" borderId="1" xfId="0" applyNumberFormat="1" applyBorder="1" applyAlignment="1">
      <alignment horizontal="right" vertical="center"/>
    </xf>
    <xf numFmtId="0" fontId="25" fillId="0" borderId="0" xfId="0" applyFont="1" applyAlignment="1">
      <alignment horizontal="center"/>
    </xf>
    <xf numFmtId="0" fontId="0" fillId="0" borderId="0" xfId="0" applyFont="1"/>
    <xf numFmtId="165" fontId="0" fillId="0" borderId="0" xfId="0" applyNumberFormat="1" applyFont="1" applyBorder="1"/>
    <xf numFmtId="165" fontId="0" fillId="0" borderId="0" xfId="0" applyNumberFormat="1"/>
    <xf numFmtId="0" fontId="0" fillId="0" borderId="0" xfId="0" applyFont="1" applyBorder="1"/>
    <xf numFmtId="0" fontId="0" fillId="0" borderId="5" xfId="0" applyFill="1" applyBorder="1"/>
    <xf numFmtId="0" fontId="0" fillId="0" borderId="5" xfId="0" applyFont="1" applyBorder="1"/>
    <xf numFmtId="165" fontId="0" fillId="0" borderId="5" xfId="0" applyNumberFormat="1" applyFont="1" applyBorder="1"/>
    <xf numFmtId="0" fontId="0" fillId="0" borderId="5" xfId="0" applyBorder="1"/>
    <xf numFmtId="0" fontId="0" fillId="0" borderId="0" xfId="0" applyFont="1" applyFill="1" applyBorder="1"/>
    <xf numFmtId="3" fontId="0" fillId="0" borderId="0" xfId="0" applyNumberFormat="1" applyFont="1" applyBorder="1"/>
    <xf numFmtId="165" fontId="0" fillId="0" borderId="0" xfId="0" applyNumberFormat="1" applyFont="1"/>
    <xf numFmtId="0" fontId="0" fillId="0" borderId="6" xfId="0" applyFont="1" applyBorder="1"/>
    <xf numFmtId="3" fontId="0" fillId="0" borderId="6" xfId="0" applyNumberFormat="1" applyFont="1" applyBorder="1"/>
    <xf numFmtId="165" fontId="0" fillId="0" borderId="6" xfId="0" applyNumberFormat="1" applyFont="1" applyBorder="1"/>
    <xf numFmtId="0" fontId="25" fillId="0" borderId="6" xfId="0" applyFont="1" applyBorder="1"/>
    <xf numFmtId="0" fontId="32" fillId="0" borderId="3" xfId="0" applyFont="1" applyBorder="1" applyAlignment="1">
      <alignment vertical="top" wrapText="1"/>
    </xf>
    <xf numFmtId="0" fontId="32" fillId="0" borderId="3" xfId="0" applyFont="1" applyBorder="1" applyAlignment="1">
      <alignment horizontal="right" vertical="top" wrapText="1"/>
    </xf>
    <xf numFmtId="3" fontId="32" fillId="0" borderId="3" xfId="0" applyNumberFormat="1" applyFont="1" applyBorder="1" applyAlignment="1">
      <alignment horizontal="right" vertical="top" wrapText="1"/>
    </xf>
    <xf numFmtId="0" fontId="32" fillId="0" borderId="0" xfId="0" applyFont="1" applyAlignment="1">
      <alignment vertical="top" wrapText="1"/>
    </xf>
    <xf numFmtId="0" fontId="33" fillId="0" borderId="0" xfId="0" applyFont="1" applyBorder="1" applyAlignment="1">
      <alignment vertical="top" wrapText="1"/>
    </xf>
    <xf numFmtId="0" fontId="33" fillId="0" borderId="0" xfId="0" applyFont="1" applyBorder="1" applyAlignment="1">
      <alignment horizontal="right" vertical="top" wrapText="1"/>
    </xf>
    <xf numFmtId="3" fontId="33" fillId="0" borderId="0" xfId="0" applyNumberFormat="1" applyFont="1" applyBorder="1" applyAlignment="1">
      <alignment horizontal="right" vertical="top" wrapText="1"/>
    </xf>
    <xf numFmtId="3" fontId="32" fillId="0" borderId="0" xfId="0" applyNumberFormat="1" applyFont="1" applyBorder="1" applyAlignment="1">
      <alignment horizontal="right" vertical="top" wrapText="1"/>
    </xf>
    <xf numFmtId="49" fontId="34" fillId="0" borderId="0" xfId="0" applyNumberFormat="1" applyFont="1" applyAlignment="1">
      <alignment vertical="top" wrapText="1"/>
    </xf>
    <xf numFmtId="0" fontId="34" fillId="0" borderId="0" xfId="0" applyFont="1" applyAlignment="1">
      <alignment horizontal="right" vertical="top" wrapText="1"/>
    </xf>
    <xf numFmtId="0" fontId="34" fillId="0" borderId="0" xfId="0" applyFont="1" applyAlignment="1">
      <alignment vertical="top" wrapText="1"/>
    </xf>
    <xf numFmtId="3" fontId="34" fillId="0" borderId="0" xfId="0" applyNumberFormat="1" applyFont="1" applyAlignment="1">
      <alignment horizontal="right" vertical="top" wrapText="1"/>
    </xf>
    <xf numFmtId="3" fontId="35" fillId="0" borderId="0" xfId="0" applyNumberFormat="1" applyFont="1" applyAlignment="1">
      <alignment horizontal="right" vertical="top" wrapText="1"/>
    </xf>
    <xf numFmtId="0" fontId="35" fillId="0" borderId="0" xfId="0" applyFont="1" applyAlignment="1">
      <alignment vertical="top" wrapText="1"/>
    </xf>
    <xf numFmtId="0" fontId="34" fillId="0" borderId="0" xfId="0" applyNumberFormat="1" applyFont="1" applyAlignment="1">
      <alignment vertical="top" wrapText="1"/>
    </xf>
    <xf numFmtId="0" fontId="34" fillId="0" borderId="0" xfId="0" applyNumberFormat="1" applyFont="1" applyFill="1" applyAlignment="1">
      <alignment vertical="top" wrapText="1"/>
    </xf>
    <xf numFmtId="49" fontId="34" fillId="0" borderId="0" xfId="0" applyNumberFormat="1" applyFont="1" applyFill="1" applyAlignment="1">
      <alignment vertical="top" wrapText="1"/>
    </xf>
    <xf numFmtId="0" fontId="34" fillId="0" borderId="0" xfId="0" applyFont="1" applyFill="1" applyAlignment="1">
      <alignment horizontal="right" vertical="top" wrapText="1"/>
    </xf>
    <xf numFmtId="0" fontId="32" fillId="0" borderId="0" xfId="0" applyFont="1" applyBorder="1" applyAlignment="1">
      <alignment vertical="top" wrapText="1"/>
    </xf>
    <xf numFmtId="0" fontId="35" fillId="0" borderId="0" xfId="0" applyFont="1" applyAlignment="1">
      <alignment horizontal="right" vertical="top" wrapText="1"/>
    </xf>
  </cellXfs>
  <cellStyles count="4">
    <cellStyle name="Ezres" xfId="1" builtinId="3"/>
    <cellStyle name="Normál" xfId="0" builtinId="0"/>
    <cellStyle name="Normál 2_Katica Bölcsőde_m2" xfId="2"/>
    <cellStyle name="Normál 4"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unka/Miskolc_Onkormanyzati_Iskolak_Bolcsodek/Katica_Bolcsode/_kiad_kuld_2017_01_Kozbeszerzeshez_javitva/Elokeszites/Javitott_szerkeszthetok/2._Epuletgepeszet/Katica%20B&#246;lcs&#337;de_m_hkpjav_an_m.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őösszesítő"/>
      <sheetName val="Vízellátás,csatornázás"/>
      <sheetName val="Fűtéstechnika"/>
      <sheetName val="Hőközpont"/>
      <sheetName val="Légtechnika"/>
      <sheetName val="Füstelszívás"/>
      <sheetName val="Levegő-víz hőszivattyús rendsze"/>
      <sheetName val="HMV termelés napenergia hasznos"/>
      <sheetName val="Munka1"/>
    </sheetNames>
    <sheetDataSet>
      <sheetData sheetId="0" refreshError="1"/>
      <sheetData sheetId="1">
        <row r="72">
          <cell r="F72">
            <v>0</v>
          </cell>
          <cell r="G72">
            <v>0</v>
          </cell>
        </row>
      </sheetData>
      <sheetData sheetId="2">
        <row r="55">
          <cell r="F55">
            <v>0</v>
          </cell>
          <cell r="G55">
            <v>0</v>
          </cell>
        </row>
      </sheetData>
      <sheetData sheetId="3">
        <row r="300">
          <cell r="E300">
            <v>0</v>
          </cell>
          <cell r="G300">
            <v>0</v>
          </cell>
        </row>
      </sheetData>
      <sheetData sheetId="4">
        <row r="116">
          <cell r="F116">
            <v>0</v>
          </cell>
          <cell r="G116">
            <v>0</v>
          </cell>
        </row>
      </sheetData>
      <sheetData sheetId="5">
        <row r="9">
          <cell r="F9">
            <v>0</v>
          </cell>
          <cell r="G9">
            <v>0</v>
          </cell>
        </row>
      </sheetData>
      <sheetData sheetId="6">
        <row r="12">
          <cell r="F12">
            <v>0</v>
          </cell>
          <cell r="G12">
            <v>0</v>
          </cell>
        </row>
      </sheetData>
      <sheetData sheetId="7">
        <row r="23">
          <cell r="F23">
            <v>0</v>
          </cell>
          <cell r="G23">
            <v>0</v>
          </cell>
        </row>
      </sheetData>
      <sheetData sheetId="8" refreshError="1"/>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69"/>
  <sheetViews>
    <sheetView tabSelected="1" topLeftCell="A43" workbookViewId="0">
      <selection activeCell="K68" sqref="K68"/>
    </sheetView>
  </sheetViews>
  <sheetFormatPr defaultRowHeight="15"/>
  <sheetData>
    <row r="1" spans="1:9">
      <c r="A1" s="299" t="s">
        <v>0</v>
      </c>
      <c r="B1" s="299"/>
      <c r="C1" s="299"/>
      <c r="D1" s="299"/>
      <c r="E1" s="299"/>
      <c r="F1" s="299"/>
      <c r="G1" s="299"/>
      <c r="H1" s="299"/>
      <c r="I1" s="300"/>
    </row>
    <row r="2" spans="1:9">
      <c r="A2" s="299" t="s">
        <v>1</v>
      </c>
      <c r="B2" s="299"/>
      <c r="C2" s="299"/>
      <c r="D2" s="299"/>
      <c r="E2" s="299"/>
      <c r="F2" s="299"/>
      <c r="G2" s="299"/>
      <c r="H2" s="299"/>
      <c r="I2" s="300"/>
    </row>
    <row r="3" spans="1:9">
      <c r="A3" s="4"/>
      <c r="B3" s="4"/>
      <c r="C3" s="4"/>
      <c r="D3" s="4"/>
      <c r="E3" s="4"/>
      <c r="F3" s="4"/>
      <c r="G3" s="4"/>
      <c r="H3" s="4"/>
      <c r="I3" s="7"/>
    </row>
    <row r="4" spans="1:9">
      <c r="A4" s="266" t="s">
        <v>1634</v>
      </c>
      <c r="B4" s="267"/>
      <c r="C4" s="267"/>
      <c r="D4" s="267"/>
      <c r="E4" s="267"/>
      <c r="F4" s="267"/>
      <c r="G4" s="267"/>
      <c r="H4" s="267"/>
      <c r="I4" s="268"/>
    </row>
    <row r="5" spans="1:9">
      <c r="A5" s="269"/>
      <c r="B5" s="270"/>
      <c r="C5" s="270"/>
      <c r="D5" s="270"/>
      <c r="E5" s="270"/>
      <c r="F5" s="270"/>
      <c r="G5" s="270"/>
      <c r="H5" s="270"/>
      <c r="I5" s="271"/>
    </row>
    <row r="6" spans="1:9">
      <c r="A6" s="10"/>
      <c r="B6" s="11"/>
      <c r="C6" s="11"/>
      <c r="D6" s="11"/>
      <c r="E6" s="11"/>
      <c r="F6" s="11"/>
      <c r="G6" s="11"/>
      <c r="H6" s="1"/>
      <c r="I6" s="12"/>
    </row>
    <row r="7" spans="1:9">
      <c r="A7" s="262" t="s">
        <v>2</v>
      </c>
      <c r="B7" s="263"/>
      <c r="C7" s="263"/>
      <c r="D7" s="263"/>
      <c r="E7" s="263"/>
      <c r="F7" s="263"/>
      <c r="G7" s="263"/>
      <c r="H7" s="263"/>
      <c r="I7" s="264"/>
    </row>
    <row r="8" spans="1:9">
      <c r="A8" s="3" t="s">
        <v>3</v>
      </c>
      <c r="B8" s="259" t="s">
        <v>4</v>
      </c>
      <c r="C8" s="259"/>
      <c r="D8" s="259"/>
      <c r="E8" s="259"/>
      <c r="F8" s="272" t="s">
        <v>5</v>
      </c>
      <c r="G8" s="272"/>
      <c r="H8" s="272" t="s">
        <v>6</v>
      </c>
      <c r="I8" s="273"/>
    </row>
    <row r="9" spans="1:9">
      <c r="A9" s="3"/>
      <c r="B9" s="274"/>
      <c r="C9" s="275"/>
      <c r="D9" s="275"/>
      <c r="E9" s="276"/>
      <c r="F9" s="277"/>
      <c r="G9" s="278"/>
      <c r="H9" s="279" t="s">
        <v>7</v>
      </c>
      <c r="I9" s="280"/>
    </row>
    <row r="10" spans="1:9">
      <c r="A10" s="2" t="s">
        <v>8</v>
      </c>
      <c r="B10" s="259" t="s">
        <v>9</v>
      </c>
      <c r="C10" s="259"/>
      <c r="D10" s="259"/>
      <c r="E10" s="259"/>
      <c r="F10" s="260"/>
      <c r="G10" s="260"/>
      <c r="H10" s="260"/>
      <c r="I10" s="260"/>
    </row>
    <row r="11" spans="1:9">
      <c r="A11" s="2" t="s">
        <v>10</v>
      </c>
      <c r="B11" s="259" t="s">
        <v>11</v>
      </c>
      <c r="C11" s="259"/>
      <c r="D11" s="259"/>
      <c r="E11" s="259"/>
      <c r="F11" s="260"/>
      <c r="G11" s="260"/>
      <c r="H11" s="260"/>
      <c r="I11" s="260"/>
    </row>
    <row r="12" spans="1:9">
      <c r="A12" s="2" t="s">
        <v>12</v>
      </c>
      <c r="B12" s="259" t="s">
        <v>13</v>
      </c>
      <c r="C12" s="259"/>
      <c r="D12" s="259"/>
      <c r="E12" s="259"/>
      <c r="F12" s="261"/>
      <c r="G12" s="261"/>
      <c r="H12" s="260"/>
      <c r="I12" s="260"/>
    </row>
    <row r="13" spans="1:9">
      <c r="A13" s="2" t="s">
        <v>14</v>
      </c>
      <c r="B13" s="259" t="s">
        <v>15</v>
      </c>
      <c r="C13" s="259"/>
      <c r="D13" s="259"/>
      <c r="E13" s="259"/>
      <c r="F13" s="260"/>
      <c r="G13" s="260"/>
      <c r="H13" s="260"/>
      <c r="I13" s="260"/>
    </row>
    <row r="14" spans="1:9">
      <c r="A14" s="2" t="s">
        <v>16</v>
      </c>
      <c r="B14" s="259" t="s">
        <v>17</v>
      </c>
      <c r="C14" s="259"/>
      <c r="D14" s="259"/>
      <c r="E14" s="259"/>
      <c r="F14" s="260"/>
      <c r="G14" s="260"/>
      <c r="H14" s="260"/>
      <c r="I14" s="260"/>
    </row>
    <row r="15" spans="1:9">
      <c r="A15" s="2" t="s">
        <v>18</v>
      </c>
      <c r="B15" s="259" t="s">
        <v>19</v>
      </c>
      <c r="C15" s="259"/>
      <c r="D15" s="259"/>
      <c r="E15" s="259"/>
      <c r="F15" s="260"/>
      <c r="G15" s="260"/>
      <c r="H15" s="260"/>
      <c r="I15" s="260"/>
    </row>
    <row r="16" spans="1:9">
      <c r="A16" s="2" t="s">
        <v>20</v>
      </c>
      <c r="B16" s="259" t="s">
        <v>21</v>
      </c>
      <c r="C16" s="259"/>
      <c r="D16" s="259"/>
      <c r="E16" s="259"/>
      <c r="F16" s="260"/>
      <c r="G16" s="260"/>
      <c r="H16" s="260"/>
      <c r="I16" s="260"/>
    </row>
    <row r="17" spans="1:11">
      <c r="A17" s="2" t="s">
        <v>22</v>
      </c>
      <c r="B17" s="259" t="s">
        <v>23</v>
      </c>
      <c r="C17" s="259"/>
      <c r="D17" s="259"/>
      <c r="E17" s="259"/>
      <c r="F17" s="260"/>
      <c r="G17" s="260"/>
      <c r="H17" s="260"/>
      <c r="I17" s="260"/>
    </row>
    <row r="18" spans="1:11">
      <c r="A18" s="2" t="s">
        <v>24</v>
      </c>
      <c r="B18" s="259" t="s">
        <v>25</v>
      </c>
      <c r="C18" s="259"/>
      <c r="D18" s="259"/>
      <c r="E18" s="259"/>
      <c r="F18" s="260"/>
      <c r="G18" s="260"/>
      <c r="H18" s="260"/>
      <c r="I18" s="260"/>
    </row>
    <row r="19" spans="1:11">
      <c r="A19" s="2" t="s">
        <v>26</v>
      </c>
      <c r="B19" s="282" t="s">
        <v>1589</v>
      </c>
      <c r="C19" s="283"/>
      <c r="D19" s="283"/>
      <c r="E19" s="284"/>
      <c r="F19" s="285"/>
      <c r="G19" s="286"/>
      <c r="H19" s="285"/>
      <c r="I19" s="286"/>
    </row>
    <row r="20" spans="1:11">
      <c r="A20" s="2"/>
      <c r="B20" s="259"/>
      <c r="C20" s="259"/>
      <c r="D20" s="259"/>
      <c r="E20" s="259"/>
      <c r="F20" s="260"/>
      <c r="G20" s="260"/>
      <c r="H20" s="260"/>
      <c r="I20" s="260"/>
    </row>
    <row r="21" spans="1:11">
      <c r="A21" s="262" t="s">
        <v>27</v>
      </c>
      <c r="B21" s="263"/>
      <c r="C21" s="263"/>
      <c r="D21" s="263"/>
      <c r="E21" s="264"/>
      <c r="F21" s="265"/>
      <c r="G21" s="265"/>
      <c r="H21" s="281"/>
      <c r="I21" s="281"/>
      <c r="J21" s="14"/>
      <c r="K21" s="14"/>
    </row>
    <row r="22" spans="1:11">
      <c r="A22" s="8"/>
      <c r="B22" s="9"/>
      <c r="C22" s="9"/>
      <c r="D22" s="4"/>
      <c r="E22" s="4"/>
      <c r="F22" s="4"/>
      <c r="G22" s="4"/>
      <c r="H22" s="1"/>
      <c r="I22" s="7"/>
    </row>
    <row r="23" spans="1:11">
      <c r="A23" s="262" t="s">
        <v>28</v>
      </c>
      <c r="B23" s="263"/>
      <c r="C23" s="263"/>
      <c r="D23" s="263"/>
      <c r="E23" s="263"/>
      <c r="F23" s="263"/>
      <c r="G23" s="263"/>
      <c r="H23" s="263"/>
      <c r="I23" s="264"/>
    </row>
    <row r="24" spans="1:11">
      <c r="A24" s="3" t="s">
        <v>3</v>
      </c>
      <c r="B24" s="259" t="s">
        <v>4</v>
      </c>
      <c r="C24" s="259"/>
      <c r="D24" s="259"/>
      <c r="E24" s="259"/>
      <c r="F24" s="272" t="s">
        <v>5</v>
      </c>
      <c r="G24" s="272"/>
      <c r="H24" s="272" t="s">
        <v>6</v>
      </c>
      <c r="I24" s="273"/>
    </row>
    <row r="25" spans="1:11">
      <c r="A25" s="3"/>
      <c r="B25" s="274"/>
      <c r="C25" s="275"/>
      <c r="D25" s="275"/>
      <c r="E25" s="276"/>
      <c r="F25" s="277"/>
      <c r="G25" s="278"/>
      <c r="H25" s="279" t="s">
        <v>7</v>
      </c>
      <c r="I25" s="280"/>
    </row>
    <row r="26" spans="1:11">
      <c r="A26" s="2" t="s">
        <v>8</v>
      </c>
      <c r="B26" s="259" t="s">
        <v>29</v>
      </c>
      <c r="C26" s="259"/>
      <c r="D26" s="259"/>
      <c r="E26" s="259"/>
      <c r="F26" s="260"/>
      <c r="G26" s="260"/>
      <c r="H26" s="260"/>
      <c r="I26" s="260"/>
    </row>
    <row r="27" spans="1:11">
      <c r="A27" s="2" t="s">
        <v>10</v>
      </c>
      <c r="B27" s="259" t="s">
        <v>30</v>
      </c>
      <c r="C27" s="259"/>
      <c r="D27" s="259"/>
      <c r="E27" s="259"/>
      <c r="F27" s="260"/>
      <c r="G27" s="260"/>
      <c r="H27" s="260"/>
      <c r="I27" s="260"/>
    </row>
    <row r="28" spans="1:11">
      <c r="A28" s="2" t="s">
        <v>12</v>
      </c>
      <c r="B28" s="259" t="s">
        <v>31</v>
      </c>
      <c r="C28" s="259"/>
      <c r="D28" s="259"/>
      <c r="E28" s="259"/>
      <c r="F28" s="261"/>
      <c r="G28" s="261"/>
      <c r="H28" s="260"/>
      <c r="I28" s="260"/>
    </row>
    <row r="29" spans="1:11">
      <c r="A29" s="262" t="s">
        <v>32</v>
      </c>
      <c r="B29" s="263"/>
      <c r="C29" s="263"/>
      <c r="D29" s="263"/>
      <c r="E29" s="264"/>
      <c r="F29" s="287"/>
      <c r="G29" s="287"/>
      <c r="H29" s="288"/>
      <c r="I29" s="288"/>
    </row>
    <row r="30" spans="1:11">
      <c r="A30" s="6"/>
      <c r="B30" s="4"/>
      <c r="C30" s="4"/>
      <c r="D30" s="4"/>
      <c r="E30" s="4"/>
      <c r="F30" s="4"/>
      <c r="G30" s="4"/>
      <c r="H30" s="1"/>
      <c r="I30" s="7"/>
    </row>
    <row r="31" spans="1:11">
      <c r="A31" s="289" t="s">
        <v>33</v>
      </c>
      <c r="B31" s="290"/>
      <c r="C31" s="290"/>
      <c r="D31" s="290"/>
      <c r="E31" s="290"/>
      <c r="F31" s="290"/>
      <c r="G31" s="290"/>
      <c r="H31" s="290"/>
      <c r="I31" s="291"/>
    </row>
    <row r="32" spans="1:11">
      <c r="A32" s="3" t="s">
        <v>3</v>
      </c>
      <c r="B32" s="259" t="s">
        <v>4</v>
      </c>
      <c r="C32" s="259"/>
      <c r="D32" s="259"/>
      <c r="E32" s="259"/>
      <c r="F32" s="272" t="s">
        <v>5</v>
      </c>
      <c r="G32" s="272"/>
      <c r="H32" s="272" t="s">
        <v>6</v>
      </c>
      <c r="I32" s="273"/>
    </row>
    <row r="33" spans="1:9">
      <c r="A33" s="3"/>
      <c r="B33" s="274"/>
      <c r="C33" s="275"/>
      <c r="D33" s="275"/>
      <c r="E33" s="276"/>
      <c r="F33" s="277"/>
      <c r="G33" s="278"/>
      <c r="H33" s="279" t="s">
        <v>7</v>
      </c>
      <c r="I33" s="280"/>
    </row>
    <row r="34" spans="1:9">
      <c r="A34" s="2" t="s">
        <v>8</v>
      </c>
      <c r="B34" s="259" t="s">
        <v>34</v>
      </c>
      <c r="C34" s="259"/>
      <c r="D34" s="259"/>
      <c r="E34" s="259"/>
      <c r="F34" s="260"/>
      <c r="G34" s="260"/>
      <c r="H34" s="260"/>
      <c r="I34" s="260"/>
    </row>
    <row r="35" spans="1:9">
      <c r="A35" s="2" t="s">
        <v>10</v>
      </c>
      <c r="B35" s="259" t="s">
        <v>35</v>
      </c>
      <c r="C35" s="259"/>
      <c r="D35" s="259"/>
      <c r="E35" s="259"/>
      <c r="F35" s="260"/>
      <c r="G35" s="260"/>
      <c r="H35" s="260"/>
      <c r="I35" s="260"/>
    </row>
    <row r="36" spans="1:9">
      <c r="A36" s="2" t="s">
        <v>12</v>
      </c>
      <c r="B36" s="259" t="s">
        <v>36</v>
      </c>
      <c r="C36" s="259"/>
      <c r="D36" s="259"/>
      <c r="E36" s="259"/>
      <c r="F36" s="261"/>
      <c r="G36" s="261"/>
      <c r="H36" s="260"/>
      <c r="I36" s="260"/>
    </row>
    <row r="37" spans="1:9">
      <c r="A37" s="2" t="s">
        <v>14</v>
      </c>
      <c r="B37" s="282" t="s">
        <v>37</v>
      </c>
      <c r="C37" s="283"/>
      <c r="D37" s="283"/>
      <c r="E37" s="284"/>
      <c r="F37" s="285"/>
      <c r="G37" s="286"/>
      <c r="H37" s="285"/>
      <c r="I37" s="286"/>
    </row>
    <row r="38" spans="1:9">
      <c r="A38" s="262" t="s">
        <v>38</v>
      </c>
      <c r="B38" s="263"/>
      <c r="C38" s="263"/>
      <c r="D38" s="263"/>
      <c r="E38" s="264"/>
      <c r="F38" s="287"/>
      <c r="G38" s="287"/>
      <c r="H38" s="288"/>
      <c r="I38" s="288"/>
    </row>
    <row r="39" spans="1:9">
      <c r="A39" s="6"/>
      <c r="B39" s="4"/>
      <c r="C39" s="4"/>
      <c r="D39" s="4"/>
      <c r="E39" s="4"/>
      <c r="F39" s="4"/>
      <c r="G39" s="4"/>
      <c r="H39" s="1"/>
      <c r="I39" s="7"/>
    </row>
    <row r="40" spans="1:9">
      <c r="A40" s="289" t="s">
        <v>39</v>
      </c>
      <c r="B40" s="290"/>
      <c r="C40" s="290"/>
      <c r="D40" s="290"/>
      <c r="E40" s="290"/>
      <c r="F40" s="290"/>
      <c r="G40" s="290"/>
      <c r="H40" s="290"/>
      <c r="I40" s="291"/>
    </row>
    <row r="41" spans="1:9">
      <c r="A41" s="3" t="s">
        <v>3</v>
      </c>
      <c r="B41" s="259" t="s">
        <v>4</v>
      </c>
      <c r="C41" s="259"/>
      <c r="D41" s="259"/>
      <c r="E41" s="259"/>
      <c r="F41" s="272" t="s">
        <v>5</v>
      </c>
      <c r="G41" s="272"/>
      <c r="H41" s="272" t="s">
        <v>6</v>
      </c>
      <c r="I41" s="273"/>
    </row>
    <row r="42" spans="1:9" s="172" customFormat="1">
      <c r="A42" s="251"/>
      <c r="B42" s="274"/>
      <c r="C42" s="275"/>
      <c r="D42" s="275"/>
      <c r="E42" s="276"/>
      <c r="F42" s="277"/>
      <c r="G42" s="278"/>
      <c r="H42" s="279" t="s">
        <v>7</v>
      </c>
      <c r="I42" s="280"/>
    </row>
    <row r="43" spans="1:9">
      <c r="A43" s="193" t="s">
        <v>8</v>
      </c>
      <c r="B43" s="282" t="s">
        <v>1754</v>
      </c>
      <c r="C43" s="283"/>
      <c r="D43" s="283"/>
      <c r="E43" s="284"/>
      <c r="F43" s="279"/>
      <c r="G43" s="280"/>
      <c r="H43" s="279"/>
      <c r="I43" s="280"/>
    </row>
    <row r="44" spans="1:9">
      <c r="A44" s="2" t="s">
        <v>10</v>
      </c>
      <c r="B44" s="259" t="s">
        <v>40</v>
      </c>
      <c r="C44" s="259"/>
      <c r="D44" s="259"/>
      <c r="E44" s="259"/>
      <c r="F44" s="260"/>
      <c r="G44" s="260"/>
      <c r="H44" s="260"/>
      <c r="I44" s="260"/>
    </row>
    <row r="45" spans="1:9">
      <c r="A45" s="2" t="s">
        <v>12</v>
      </c>
      <c r="B45" s="259" t="s">
        <v>41</v>
      </c>
      <c r="C45" s="259"/>
      <c r="D45" s="259"/>
      <c r="E45" s="259"/>
      <c r="F45" s="261"/>
      <c r="G45" s="261"/>
      <c r="H45" s="260"/>
      <c r="I45" s="260"/>
    </row>
    <row r="46" spans="1:9">
      <c r="A46" s="2" t="s">
        <v>14</v>
      </c>
      <c r="B46" s="259" t="s">
        <v>42</v>
      </c>
      <c r="C46" s="259"/>
      <c r="D46" s="259"/>
      <c r="E46" s="259"/>
      <c r="F46" s="260"/>
      <c r="G46" s="260"/>
      <c r="H46" s="260"/>
      <c r="I46" s="260"/>
    </row>
    <row r="47" spans="1:9">
      <c r="A47" s="2" t="s">
        <v>16</v>
      </c>
      <c r="B47" s="259" t="s">
        <v>43</v>
      </c>
      <c r="C47" s="259"/>
      <c r="D47" s="259"/>
      <c r="E47" s="259"/>
      <c r="F47" s="260"/>
      <c r="G47" s="260"/>
      <c r="H47" s="260"/>
      <c r="I47" s="260"/>
    </row>
    <row r="48" spans="1:9">
      <c r="A48" s="2" t="s">
        <v>18</v>
      </c>
      <c r="B48" s="259" t="s">
        <v>44</v>
      </c>
      <c r="C48" s="259"/>
      <c r="D48" s="259"/>
      <c r="E48" s="259"/>
      <c r="F48" s="260"/>
      <c r="G48" s="260"/>
      <c r="H48" s="260"/>
      <c r="I48" s="260"/>
    </row>
    <row r="49" spans="1:9">
      <c r="A49" s="2" t="s">
        <v>20</v>
      </c>
      <c r="B49" s="259" t="s">
        <v>45</v>
      </c>
      <c r="C49" s="259"/>
      <c r="D49" s="259"/>
      <c r="E49" s="259"/>
      <c r="F49" s="260"/>
      <c r="G49" s="260"/>
      <c r="H49" s="260"/>
      <c r="I49" s="260"/>
    </row>
    <row r="50" spans="1:9">
      <c r="A50" s="262" t="s">
        <v>46</v>
      </c>
      <c r="B50" s="263"/>
      <c r="C50" s="263"/>
      <c r="D50" s="263"/>
      <c r="E50" s="264"/>
      <c r="F50" s="287"/>
      <c r="G50" s="287"/>
      <c r="H50" s="288"/>
      <c r="I50" s="288"/>
    </row>
    <row r="51" spans="1:9">
      <c r="A51" s="10"/>
      <c r="B51" s="11"/>
      <c r="C51" s="11"/>
      <c r="D51" s="11"/>
      <c r="E51" s="11"/>
      <c r="F51" s="11"/>
      <c r="G51" s="11"/>
      <c r="H51" s="1"/>
      <c r="I51" s="12"/>
    </row>
    <row r="52" spans="1:9">
      <c r="A52" s="289" t="s">
        <v>47</v>
      </c>
      <c r="B52" s="290"/>
      <c r="C52" s="290"/>
      <c r="D52" s="290"/>
      <c r="E52" s="290"/>
      <c r="F52" s="290"/>
      <c r="G52" s="290"/>
      <c r="H52" s="290"/>
      <c r="I52" s="291"/>
    </row>
    <row r="53" spans="1:9">
      <c r="A53" s="3" t="s">
        <v>3</v>
      </c>
      <c r="B53" s="259" t="s">
        <v>4</v>
      </c>
      <c r="C53" s="259"/>
      <c r="D53" s="259"/>
      <c r="E53" s="259"/>
      <c r="F53" s="272" t="s">
        <v>5</v>
      </c>
      <c r="G53" s="272"/>
      <c r="H53" s="272" t="s">
        <v>6</v>
      </c>
      <c r="I53" s="273"/>
    </row>
    <row r="54" spans="1:9">
      <c r="A54" s="3"/>
      <c r="B54" s="274"/>
      <c r="C54" s="275"/>
      <c r="D54" s="275"/>
      <c r="E54" s="276"/>
      <c r="F54" s="277"/>
      <c r="G54" s="278"/>
      <c r="H54" s="279" t="s">
        <v>7</v>
      </c>
      <c r="I54" s="280"/>
    </row>
    <row r="55" spans="1:9">
      <c r="A55" s="2" t="s">
        <v>48</v>
      </c>
      <c r="B55" s="282" t="s">
        <v>49</v>
      </c>
      <c r="C55" s="283"/>
      <c r="D55" s="283"/>
      <c r="E55" s="284"/>
      <c r="F55" s="261"/>
      <c r="G55" s="261"/>
      <c r="H55" s="260"/>
      <c r="I55" s="260"/>
    </row>
    <row r="56" spans="1:9">
      <c r="A56" s="2" t="s">
        <v>50</v>
      </c>
      <c r="B56" s="259" t="s">
        <v>51</v>
      </c>
      <c r="C56" s="259"/>
      <c r="D56" s="259"/>
      <c r="E56" s="259"/>
      <c r="F56" s="261"/>
      <c r="G56" s="261"/>
      <c r="H56" s="260"/>
      <c r="I56" s="260"/>
    </row>
    <row r="57" spans="1:9">
      <c r="A57" s="2" t="s">
        <v>52</v>
      </c>
      <c r="B57" s="259" t="s">
        <v>53</v>
      </c>
      <c r="C57" s="259"/>
      <c r="D57" s="259"/>
      <c r="E57" s="259"/>
      <c r="F57" s="261"/>
      <c r="G57" s="261"/>
      <c r="H57" s="260"/>
      <c r="I57" s="260"/>
    </row>
    <row r="58" spans="1:9">
      <c r="A58" s="2" t="s">
        <v>54</v>
      </c>
      <c r="B58" s="259" t="s">
        <v>55</v>
      </c>
      <c r="C58" s="259"/>
      <c r="D58" s="259"/>
      <c r="E58" s="259"/>
      <c r="F58" s="301"/>
      <c r="G58" s="301"/>
      <c r="H58" s="302"/>
      <c r="I58" s="302"/>
    </row>
    <row r="59" spans="1:9">
      <c r="A59" s="262" t="s">
        <v>56</v>
      </c>
      <c r="B59" s="263"/>
      <c r="C59" s="263"/>
      <c r="D59" s="263"/>
      <c r="E59" s="264"/>
      <c r="F59" s="287"/>
      <c r="G59" s="287"/>
      <c r="H59" s="288"/>
      <c r="I59" s="288"/>
    </row>
    <row r="60" spans="1:9">
      <c r="A60" s="293" t="s">
        <v>57</v>
      </c>
      <c r="B60" s="293"/>
      <c r="C60" s="293"/>
      <c r="D60" s="293"/>
      <c r="E60" s="293"/>
      <c r="F60" s="293"/>
      <c r="G60" s="294"/>
      <c r="H60" s="294"/>
      <c r="I60" s="13"/>
    </row>
    <row r="61" spans="1:9">
      <c r="A61" s="295" t="s">
        <v>58</v>
      </c>
      <c r="B61" s="295"/>
      <c r="C61" s="295"/>
      <c r="D61" s="295"/>
      <c r="E61" s="295"/>
      <c r="F61" s="295"/>
      <c r="G61" s="296"/>
      <c r="H61" s="296"/>
      <c r="I61" s="13"/>
    </row>
    <row r="62" spans="1:9">
      <c r="A62" s="297" t="s">
        <v>59</v>
      </c>
      <c r="B62" s="297"/>
      <c r="C62" s="297"/>
      <c r="D62" s="297"/>
      <c r="E62" s="297"/>
      <c r="F62" s="297"/>
      <c r="G62" s="298"/>
      <c r="H62" s="298"/>
      <c r="I62" s="13"/>
    </row>
    <row r="64" spans="1:9">
      <c r="A64" s="16"/>
      <c r="B64" s="15"/>
      <c r="C64" s="15"/>
      <c r="D64" s="1"/>
      <c r="E64" s="1"/>
      <c r="F64" s="1"/>
      <c r="G64" s="1"/>
      <c r="H64" s="1"/>
    </row>
    <row r="65" spans="1:8">
      <c r="A65" s="292"/>
      <c r="B65" s="292"/>
      <c r="C65" s="292"/>
      <c r="D65" s="292"/>
      <c r="E65" s="292"/>
      <c r="F65" s="292"/>
      <c r="G65" s="292"/>
      <c r="H65" s="292"/>
    </row>
    <row r="66" spans="1:8">
      <c r="A66" s="292"/>
      <c r="B66" s="292"/>
      <c r="C66" s="292"/>
      <c r="D66" s="292"/>
      <c r="E66" s="292"/>
      <c r="F66" s="292"/>
      <c r="G66" s="292"/>
      <c r="H66" s="292"/>
    </row>
    <row r="67" spans="1:8">
      <c r="A67" s="1"/>
      <c r="B67" s="1"/>
      <c r="C67" s="1"/>
      <c r="D67" s="1"/>
      <c r="E67" s="1"/>
      <c r="F67" s="1"/>
      <c r="G67" s="1"/>
      <c r="H67" s="1"/>
    </row>
    <row r="69" spans="1:8">
      <c r="A69" s="258" t="s">
        <v>1755</v>
      </c>
      <c r="B69" s="258"/>
      <c r="C69" s="258"/>
      <c r="D69" s="258"/>
      <c r="E69" s="258"/>
    </row>
  </sheetData>
  <mergeCells count="148">
    <mergeCell ref="A65:H66"/>
    <mergeCell ref="A60:F60"/>
    <mergeCell ref="G60:H60"/>
    <mergeCell ref="A61:F61"/>
    <mergeCell ref="G61:H61"/>
    <mergeCell ref="A62:F62"/>
    <mergeCell ref="G62:H62"/>
    <mergeCell ref="A1:I1"/>
    <mergeCell ref="A2:I2"/>
    <mergeCell ref="B58:E58"/>
    <mergeCell ref="F58:G58"/>
    <mergeCell ref="H58:I58"/>
    <mergeCell ref="A59:E59"/>
    <mergeCell ref="F59:G59"/>
    <mergeCell ref="H59:I59"/>
    <mergeCell ref="B55:E55"/>
    <mergeCell ref="F55:G55"/>
    <mergeCell ref="H55:I55"/>
    <mergeCell ref="B56:E56"/>
    <mergeCell ref="F56:G56"/>
    <mergeCell ref="H56:I56"/>
    <mergeCell ref="B57:E57"/>
    <mergeCell ref="F57:G57"/>
    <mergeCell ref="H57:I57"/>
    <mergeCell ref="A50:E50"/>
    <mergeCell ref="F50:G50"/>
    <mergeCell ref="H50:I50"/>
    <mergeCell ref="A52:I52"/>
    <mergeCell ref="B53:E53"/>
    <mergeCell ref="F53:G53"/>
    <mergeCell ref="H53:I53"/>
    <mergeCell ref="B54:E54"/>
    <mergeCell ref="F54:G54"/>
    <mergeCell ref="H54:I54"/>
    <mergeCell ref="B48:E48"/>
    <mergeCell ref="F48:G48"/>
    <mergeCell ref="H48:I48"/>
    <mergeCell ref="B49:E49"/>
    <mergeCell ref="F49:G49"/>
    <mergeCell ref="H49:I49"/>
    <mergeCell ref="B45:E45"/>
    <mergeCell ref="F45:G45"/>
    <mergeCell ref="H45:I45"/>
    <mergeCell ref="B46:E46"/>
    <mergeCell ref="F46:G46"/>
    <mergeCell ref="H46:I46"/>
    <mergeCell ref="B47:E47"/>
    <mergeCell ref="F47:G47"/>
    <mergeCell ref="H47:I47"/>
    <mergeCell ref="B43:E43"/>
    <mergeCell ref="F43:G43"/>
    <mergeCell ref="H43:I43"/>
    <mergeCell ref="B44:E44"/>
    <mergeCell ref="F44:G44"/>
    <mergeCell ref="H44:I44"/>
    <mergeCell ref="A38:E38"/>
    <mergeCell ref="F38:G38"/>
    <mergeCell ref="H38:I38"/>
    <mergeCell ref="A40:I40"/>
    <mergeCell ref="B41:E41"/>
    <mergeCell ref="F41:G41"/>
    <mergeCell ref="H41:I41"/>
    <mergeCell ref="B42:E42"/>
    <mergeCell ref="F42:G42"/>
    <mergeCell ref="H42:I42"/>
    <mergeCell ref="B35:E35"/>
    <mergeCell ref="F35:G35"/>
    <mergeCell ref="H35:I35"/>
    <mergeCell ref="B36:E36"/>
    <mergeCell ref="F36:G36"/>
    <mergeCell ref="H36:I36"/>
    <mergeCell ref="B37:E37"/>
    <mergeCell ref="F37:G37"/>
    <mergeCell ref="H37:I37"/>
    <mergeCell ref="A31:I31"/>
    <mergeCell ref="B32:E32"/>
    <mergeCell ref="F32:G32"/>
    <mergeCell ref="H32:I32"/>
    <mergeCell ref="B33:E33"/>
    <mergeCell ref="F33:G33"/>
    <mergeCell ref="H33:I33"/>
    <mergeCell ref="B34:E34"/>
    <mergeCell ref="F34:G34"/>
    <mergeCell ref="H34:I34"/>
    <mergeCell ref="B28:E28"/>
    <mergeCell ref="F28:G28"/>
    <mergeCell ref="H28:I28"/>
    <mergeCell ref="A29:E29"/>
    <mergeCell ref="F29:G29"/>
    <mergeCell ref="H29:I29"/>
    <mergeCell ref="B25:E25"/>
    <mergeCell ref="F25:G25"/>
    <mergeCell ref="H25:I25"/>
    <mergeCell ref="B26:E26"/>
    <mergeCell ref="F26:G26"/>
    <mergeCell ref="H26:I26"/>
    <mergeCell ref="B27:E27"/>
    <mergeCell ref="F27:G27"/>
    <mergeCell ref="H27:I27"/>
    <mergeCell ref="H21:I21"/>
    <mergeCell ref="A23:I23"/>
    <mergeCell ref="B24:E24"/>
    <mergeCell ref="F24:G24"/>
    <mergeCell ref="H24:I24"/>
    <mergeCell ref="B18:E18"/>
    <mergeCell ref="F18:G18"/>
    <mergeCell ref="H18:I18"/>
    <mergeCell ref="B19:E19"/>
    <mergeCell ref="F19:G19"/>
    <mergeCell ref="H19:I19"/>
    <mergeCell ref="B20:E20"/>
    <mergeCell ref="F20:G20"/>
    <mergeCell ref="H20:I20"/>
    <mergeCell ref="A4:I5"/>
    <mergeCell ref="A7:I7"/>
    <mergeCell ref="B8:E8"/>
    <mergeCell ref="F8:G8"/>
    <mergeCell ref="H8:I8"/>
    <mergeCell ref="B9:E9"/>
    <mergeCell ref="F9:G9"/>
    <mergeCell ref="H9:I9"/>
    <mergeCell ref="B10:E10"/>
    <mergeCell ref="F10:G10"/>
    <mergeCell ref="H10:I10"/>
    <mergeCell ref="A69:E69"/>
    <mergeCell ref="B11:E11"/>
    <mergeCell ref="F11:G11"/>
    <mergeCell ref="H11:I11"/>
    <mergeCell ref="B12:E12"/>
    <mergeCell ref="F12:G12"/>
    <mergeCell ref="H12:I12"/>
    <mergeCell ref="B13:E13"/>
    <mergeCell ref="F13:G13"/>
    <mergeCell ref="H13:I13"/>
    <mergeCell ref="F14:G14"/>
    <mergeCell ref="H14:I14"/>
    <mergeCell ref="B15:E15"/>
    <mergeCell ref="F15:G15"/>
    <mergeCell ref="H15:I15"/>
    <mergeCell ref="B16:E16"/>
    <mergeCell ref="F16:G16"/>
    <mergeCell ref="H16:I16"/>
    <mergeCell ref="B17:E17"/>
    <mergeCell ref="F17:G17"/>
    <mergeCell ref="H17:I17"/>
    <mergeCell ref="B14:E14"/>
    <mergeCell ref="A21:E21"/>
    <mergeCell ref="F21:G2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J154"/>
  <sheetViews>
    <sheetView workbookViewId="0">
      <selection activeCell="K149" sqref="K149"/>
    </sheetView>
  </sheetViews>
  <sheetFormatPr defaultRowHeight="15"/>
  <cols>
    <col min="1" max="1" width="9.140625" style="172"/>
    <col min="2" max="2" width="24.42578125" style="172" bestFit="1" customWidth="1"/>
    <col min="3" max="3" width="35.7109375" style="223" customWidth="1"/>
    <col min="4" max="6" width="9.140625" style="172"/>
    <col min="7" max="7" width="10.140625" style="172" bestFit="1" customWidth="1"/>
    <col min="8" max="9" width="11.28515625" style="172" bestFit="1" customWidth="1"/>
    <col min="10" max="16384" width="9.140625" style="172"/>
  </cols>
  <sheetData>
    <row r="1" spans="1:10">
      <c r="A1" s="18" t="s">
        <v>63</v>
      </c>
      <c r="B1" s="18" t="s">
        <v>64</v>
      </c>
      <c r="C1" s="249" t="s">
        <v>65</v>
      </c>
      <c r="D1" s="18" t="s">
        <v>66</v>
      </c>
      <c r="E1" s="18" t="s">
        <v>67</v>
      </c>
      <c r="F1" s="18"/>
      <c r="G1" s="18" t="s">
        <v>68</v>
      </c>
      <c r="H1" s="18" t="s">
        <v>69</v>
      </c>
      <c r="I1" s="18" t="s">
        <v>70</v>
      </c>
      <c r="J1" s="18" t="s">
        <v>71</v>
      </c>
    </row>
    <row r="2" spans="1:10" ht="15.75">
      <c r="A2" s="21" t="s">
        <v>875</v>
      </c>
    </row>
    <row r="4" spans="1:10">
      <c r="C4" s="224" t="s">
        <v>108</v>
      </c>
    </row>
    <row r="5" spans="1:10">
      <c r="C5" s="224" t="s">
        <v>686</v>
      </c>
    </row>
    <row r="6" spans="1:10">
      <c r="C6" s="224" t="s">
        <v>687</v>
      </c>
    </row>
    <row r="7" spans="1:10">
      <c r="C7" s="224" t="s">
        <v>188</v>
      </c>
    </row>
    <row r="8" spans="1:10">
      <c r="C8" s="224" t="s">
        <v>688</v>
      </c>
    </row>
    <row r="9" spans="1:10">
      <c r="C9" s="224" t="s">
        <v>689</v>
      </c>
    </row>
    <row r="10" spans="1:10">
      <c r="C10" s="224" t="s">
        <v>690</v>
      </c>
    </row>
    <row r="11" spans="1:10">
      <c r="C11" s="224" t="s">
        <v>691</v>
      </c>
    </row>
    <row r="12" spans="1:10">
      <c r="A12" s="22">
        <v>1</v>
      </c>
      <c r="B12" s="23" t="s">
        <v>1725</v>
      </c>
      <c r="C12" s="224"/>
      <c r="D12" s="27">
        <f>ROUND( 48.22,2 )</f>
        <v>48.22</v>
      </c>
      <c r="E12" s="22" t="s">
        <v>85</v>
      </c>
      <c r="F12" s="22" t="s">
        <v>86</v>
      </c>
      <c r="G12" s="30">
        <f>ROUND( 0,2 )</f>
        <v>0</v>
      </c>
      <c r="H12" s="27">
        <f>ROUND( D$12*G12,2 )</f>
        <v>0</v>
      </c>
    </row>
    <row r="13" spans="1:10">
      <c r="F13" s="22" t="s">
        <v>87</v>
      </c>
      <c r="G13" s="25">
        <v>0</v>
      </c>
      <c r="I13" s="24">
        <f>ROUND( D$12*G13,0 )</f>
        <v>0</v>
      </c>
    </row>
    <row r="14" spans="1:10">
      <c r="F14" s="23" t="s">
        <v>88</v>
      </c>
      <c r="G14" s="26">
        <f>ROUND( 0,2 )</f>
        <v>0</v>
      </c>
      <c r="J14" s="27">
        <f>ROUND( D$12*G14,2 )</f>
        <v>0</v>
      </c>
    </row>
    <row r="17" spans="1:10">
      <c r="C17" s="224" t="s">
        <v>108</v>
      </c>
    </row>
    <row r="18" spans="1:10">
      <c r="C18" s="224" t="s">
        <v>686</v>
      </c>
    </row>
    <row r="19" spans="1:10">
      <c r="C19" s="224" t="s">
        <v>687</v>
      </c>
    </row>
    <row r="20" spans="1:10">
      <c r="C20" s="224" t="s">
        <v>188</v>
      </c>
    </row>
    <row r="21" spans="1:10">
      <c r="C21" s="224" t="s">
        <v>688</v>
      </c>
    </row>
    <row r="22" spans="1:10">
      <c r="C22" s="224" t="s">
        <v>692</v>
      </c>
    </row>
    <row r="23" spans="1:10">
      <c r="C23" s="224" t="s">
        <v>693</v>
      </c>
    </row>
    <row r="24" spans="1:10">
      <c r="A24" s="22">
        <v>2</v>
      </c>
      <c r="B24" s="23" t="s">
        <v>820</v>
      </c>
      <c r="C24" s="224"/>
      <c r="D24" s="27">
        <f>ROUND( 90,2 )</f>
        <v>90</v>
      </c>
      <c r="E24" s="22" t="s">
        <v>85</v>
      </c>
      <c r="F24" s="22" t="s">
        <v>86</v>
      </c>
      <c r="G24" s="30">
        <f>ROUND( 0,2 )</f>
        <v>0</v>
      </c>
      <c r="H24" s="27">
        <f>ROUND( D$24*G24,2 )</f>
        <v>0</v>
      </c>
    </row>
    <row r="25" spans="1:10">
      <c r="F25" s="22" t="s">
        <v>87</v>
      </c>
      <c r="G25" s="25">
        <v>0</v>
      </c>
      <c r="I25" s="24">
        <f>ROUND( D$24*G25,0 )</f>
        <v>0</v>
      </c>
    </row>
    <row r="26" spans="1:10">
      <c r="F26" s="23" t="s">
        <v>88</v>
      </c>
      <c r="G26" s="26">
        <f>ROUND( 0,2 )</f>
        <v>0</v>
      </c>
      <c r="J26" s="27">
        <f>ROUND( D$24*G26,2 )</f>
        <v>0</v>
      </c>
    </row>
    <row r="29" spans="1:10">
      <c r="C29" s="224" t="s">
        <v>108</v>
      </c>
    </row>
    <row r="30" spans="1:10">
      <c r="C30" s="224" t="s">
        <v>686</v>
      </c>
    </row>
    <row r="31" spans="1:10">
      <c r="C31" s="224" t="s">
        <v>687</v>
      </c>
    </row>
    <row r="32" spans="1:10">
      <c r="C32" s="224" t="s">
        <v>740</v>
      </c>
    </row>
    <row r="33" spans="1:10">
      <c r="C33" s="224" t="s">
        <v>741</v>
      </c>
    </row>
    <row r="34" spans="1:10">
      <c r="C34" s="224" t="s">
        <v>742</v>
      </c>
    </row>
    <row r="35" spans="1:10">
      <c r="C35" s="224" t="s">
        <v>743</v>
      </c>
    </row>
    <row r="36" spans="1:10">
      <c r="C36" s="224" t="s">
        <v>744</v>
      </c>
    </row>
    <row r="37" spans="1:10">
      <c r="C37" s="224" t="s">
        <v>745</v>
      </c>
    </row>
    <row r="38" spans="1:10">
      <c r="C38" s="224" t="s">
        <v>746</v>
      </c>
    </row>
    <row r="39" spans="1:10">
      <c r="C39" s="224" t="s">
        <v>747</v>
      </c>
    </row>
    <row r="40" spans="1:10">
      <c r="C40" s="224" t="s">
        <v>748</v>
      </c>
    </row>
    <row r="41" spans="1:10">
      <c r="C41" s="224" t="s">
        <v>601</v>
      </c>
    </row>
    <row r="42" spans="1:10">
      <c r="A42" s="22">
        <v>3</v>
      </c>
      <c r="B42" s="23" t="s">
        <v>749</v>
      </c>
      <c r="C42" s="224"/>
      <c r="D42" s="27">
        <f>ROUND( 48.22,2 )</f>
        <v>48.22</v>
      </c>
      <c r="E42" s="22" t="s">
        <v>85</v>
      </c>
      <c r="F42" s="22" t="s">
        <v>86</v>
      </c>
      <c r="G42" s="25">
        <v>0</v>
      </c>
      <c r="H42" s="24">
        <f>ROUND( D$42*G42,0 )</f>
        <v>0</v>
      </c>
    </row>
    <row r="43" spans="1:10">
      <c r="F43" s="22" t="s">
        <v>87</v>
      </c>
      <c r="G43" s="25">
        <v>0</v>
      </c>
      <c r="I43" s="24">
        <f>ROUND( D$42*G43,0 )</f>
        <v>0</v>
      </c>
    </row>
    <row r="44" spans="1:10">
      <c r="F44" s="23" t="s">
        <v>88</v>
      </c>
      <c r="G44" s="26">
        <f>ROUND( 0,2 )</f>
        <v>0</v>
      </c>
      <c r="J44" s="27">
        <f>ROUND( D$42*G44,2 )</f>
        <v>0</v>
      </c>
    </row>
    <row r="47" spans="1:10">
      <c r="C47" s="224" t="s">
        <v>108</v>
      </c>
    </row>
    <row r="48" spans="1:10">
      <c r="C48" s="224" t="s">
        <v>686</v>
      </c>
    </row>
    <row r="49" spans="1:10">
      <c r="C49" s="224" t="s">
        <v>687</v>
      </c>
    </row>
    <row r="50" spans="1:10">
      <c r="C50" s="224" t="s">
        <v>740</v>
      </c>
    </row>
    <row r="51" spans="1:10">
      <c r="C51" s="224" t="s">
        <v>741</v>
      </c>
    </row>
    <row r="52" spans="1:10">
      <c r="C52" s="224" t="s">
        <v>742</v>
      </c>
    </row>
    <row r="53" spans="1:10">
      <c r="C53" s="224" t="s">
        <v>743</v>
      </c>
    </row>
    <row r="54" spans="1:10">
      <c r="C54" s="224" t="s">
        <v>744</v>
      </c>
    </row>
    <row r="55" spans="1:10">
      <c r="C55" s="224" t="s">
        <v>750</v>
      </c>
    </row>
    <row r="56" spans="1:10">
      <c r="C56" s="224" t="s">
        <v>751</v>
      </c>
    </row>
    <row r="57" spans="1:10">
      <c r="C57" s="224" t="s">
        <v>752</v>
      </c>
    </row>
    <row r="58" spans="1:10">
      <c r="C58" s="224" t="s">
        <v>753</v>
      </c>
    </row>
    <row r="59" spans="1:10">
      <c r="C59" s="224" t="s">
        <v>754</v>
      </c>
    </row>
    <row r="60" spans="1:10">
      <c r="C60" s="224" t="s">
        <v>755</v>
      </c>
    </row>
    <row r="61" spans="1:10">
      <c r="A61" s="22">
        <v>4</v>
      </c>
      <c r="B61" s="23" t="s">
        <v>756</v>
      </c>
      <c r="C61" s="224"/>
      <c r="D61" s="27">
        <f>ROUND( 48.22,2 )</f>
        <v>48.22</v>
      </c>
      <c r="E61" s="22" t="s">
        <v>85</v>
      </c>
      <c r="F61" s="22" t="s">
        <v>86</v>
      </c>
      <c r="G61" s="25">
        <v>0</v>
      </c>
      <c r="H61" s="24">
        <f>ROUND( D$61*G61,0 )</f>
        <v>0</v>
      </c>
    </row>
    <row r="62" spans="1:10">
      <c r="F62" s="22" t="s">
        <v>87</v>
      </c>
      <c r="G62" s="25">
        <v>0</v>
      </c>
      <c r="I62" s="24">
        <f>ROUND( D$61*G62,0 )</f>
        <v>0</v>
      </c>
    </row>
    <row r="63" spans="1:10">
      <c r="F63" s="23" t="s">
        <v>88</v>
      </c>
      <c r="G63" s="26">
        <f>ROUND( 0,2 )</f>
        <v>0</v>
      </c>
      <c r="J63" s="27">
        <f>ROUND( D$61*G63,2 )</f>
        <v>0</v>
      </c>
    </row>
    <row r="66" spans="3:3">
      <c r="C66" s="224" t="s">
        <v>108</v>
      </c>
    </row>
    <row r="67" spans="3:3">
      <c r="C67" s="224" t="s">
        <v>686</v>
      </c>
    </row>
    <row r="68" spans="3:3">
      <c r="C68" s="224" t="s">
        <v>687</v>
      </c>
    </row>
    <row r="69" spans="3:3">
      <c r="C69" s="224" t="s">
        <v>740</v>
      </c>
    </row>
    <row r="70" spans="3:3">
      <c r="C70" s="224" t="s">
        <v>831</v>
      </c>
    </row>
    <row r="71" spans="3:3">
      <c r="C71" s="224" t="s">
        <v>832</v>
      </c>
    </row>
    <row r="72" spans="3:3">
      <c r="C72" s="224" t="s">
        <v>742</v>
      </c>
    </row>
    <row r="73" spans="3:3">
      <c r="C73" s="224" t="s">
        <v>743</v>
      </c>
    </row>
    <row r="74" spans="3:3">
      <c r="C74" s="224" t="s">
        <v>876</v>
      </c>
    </row>
    <row r="75" spans="3:3">
      <c r="C75" s="224" t="s">
        <v>750</v>
      </c>
    </row>
    <row r="76" spans="3:3">
      <c r="C76" s="224" t="s">
        <v>751</v>
      </c>
    </row>
    <row r="77" spans="3:3">
      <c r="C77" s="224" t="s">
        <v>752</v>
      </c>
    </row>
    <row r="78" spans="3:3">
      <c r="C78" s="224" t="s">
        <v>753</v>
      </c>
    </row>
    <row r="79" spans="3:3">
      <c r="C79" s="224" t="s">
        <v>833</v>
      </c>
    </row>
    <row r="80" spans="3:3">
      <c r="C80" s="224" t="s">
        <v>834</v>
      </c>
    </row>
    <row r="81" spans="1:10">
      <c r="C81" s="224" t="s">
        <v>835</v>
      </c>
    </row>
    <row r="82" spans="1:10">
      <c r="C82" s="224" t="s">
        <v>836</v>
      </c>
    </row>
    <row r="83" spans="1:10">
      <c r="A83" s="22">
        <v>5</v>
      </c>
      <c r="B83" s="23" t="s">
        <v>837</v>
      </c>
      <c r="C83" s="224"/>
      <c r="D83" s="27">
        <f>ROUND( 36,2 )</f>
        <v>36</v>
      </c>
      <c r="E83" s="22" t="s">
        <v>85</v>
      </c>
      <c r="F83" s="22" t="s">
        <v>86</v>
      </c>
      <c r="G83" s="25">
        <v>0</v>
      </c>
      <c r="H83" s="24">
        <f>ROUND( D$83*G83,0 )</f>
        <v>0</v>
      </c>
    </row>
    <row r="84" spans="1:10">
      <c r="F84" s="22" t="s">
        <v>87</v>
      </c>
      <c r="G84" s="25">
        <v>0</v>
      </c>
      <c r="I84" s="24">
        <f>ROUND( D$83*G84,0 )</f>
        <v>0</v>
      </c>
    </row>
    <row r="85" spans="1:10">
      <c r="F85" s="23" t="s">
        <v>88</v>
      </c>
      <c r="G85" s="26">
        <f>ROUND( 0,2 )</f>
        <v>0</v>
      </c>
      <c r="J85" s="27">
        <f>ROUND( D$83*G85,2 )</f>
        <v>0</v>
      </c>
    </row>
    <row r="88" spans="1:10">
      <c r="C88" s="224" t="s">
        <v>108</v>
      </c>
    </row>
    <row r="89" spans="1:10">
      <c r="C89" s="224" t="s">
        <v>686</v>
      </c>
    </row>
    <row r="90" spans="1:10">
      <c r="C90" s="224" t="s">
        <v>687</v>
      </c>
    </row>
    <row r="91" spans="1:10">
      <c r="C91" s="224" t="s">
        <v>757</v>
      </c>
    </row>
    <row r="92" spans="1:10">
      <c r="C92" s="224" t="s">
        <v>758</v>
      </c>
    </row>
    <row r="93" spans="1:10">
      <c r="C93" s="224" t="s">
        <v>743</v>
      </c>
    </row>
    <row r="94" spans="1:10">
      <c r="C94" s="224" t="s">
        <v>759</v>
      </c>
    </row>
    <row r="95" spans="1:10">
      <c r="C95" s="224" t="s">
        <v>760</v>
      </c>
    </row>
    <row r="96" spans="1:10">
      <c r="C96" s="224" t="s">
        <v>761</v>
      </c>
    </row>
    <row r="97" spans="1:10">
      <c r="C97" s="224" t="s">
        <v>762</v>
      </c>
    </row>
    <row r="98" spans="1:10">
      <c r="C98" s="224" t="s">
        <v>763</v>
      </c>
    </row>
    <row r="99" spans="1:10">
      <c r="C99" s="224" t="s">
        <v>764</v>
      </c>
    </row>
    <row r="100" spans="1:10">
      <c r="C100" s="224" t="s">
        <v>765</v>
      </c>
    </row>
    <row r="101" spans="1:10">
      <c r="C101" s="224" t="s">
        <v>766</v>
      </c>
    </row>
    <row r="102" spans="1:10">
      <c r="C102" s="224" t="s">
        <v>767</v>
      </c>
    </row>
    <row r="103" spans="1:10">
      <c r="C103" s="224" t="s">
        <v>768</v>
      </c>
    </row>
    <row r="104" spans="1:10">
      <c r="C104" s="224" t="s">
        <v>769</v>
      </c>
    </row>
    <row r="105" spans="1:10">
      <c r="A105" s="22">
        <v>6</v>
      </c>
      <c r="B105" s="23" t="s">
        <v>1739</v>
      </c>
      <c r="C105" s="224"/>
      <c r="D105" s="27">
        <f>ROUND( 48.22,2 )</f>
        <v>48.22</v>
      </c>
      <c r="E105" s="22" t="s">
        <v>85</v>
      </c>
      <c r="F105" s="22" t="s">
        <v>86</v>
      </c>
      <c r="G105" s="25">
        <v>0</v>
      </c>
      <c r="H105" s="24">
        <f>ROUND( D$105*G105,0 )</f>
        <v>0</v>
      </c>
    </row>
    <row r="106" spans="1:10">
      <c r="F106" s="22" t="s">
        <v>87</v>
      </c>
      <c r="G106" s="25">
        <v>0</v>
      </c>
      <c r="I106" s="24">
        <f>ROUND( D$105*G106,0 )</f>
        <v>0</v>
      </c>
    </row>
    <row r="107" spans="1:10">
      <c r="F107" s="23" t="s">
        <v>88</v>
      </c>
      <c r="G107" s="26">
        <f>ROUND( 0,2 )</f>
        <v>0</v>
      </c>
      <c r="J107" s="27">
        <f>ROUND( D$105*G107,2 )</f>
        <v>0</v>
      </c>
    </row>
    <row r="110" spans="1:10">
      <c r="C110" s="224" t="s">
        <v>108</v>
      </c>
    </row>
    <row r="111" spans="1:10">
      <c r="C111" s="224" t="s">
        <v>686</v>
      </c>
    </row>
    <row r="112" spans="1:10">
      <c r="C112" s="224" t="s">
        <v>687</v>
      </c>
    </row>
    <row r="113" spans="3:3">
      <c r="C113" s="224" t="s">
        <v>770</v>
      </c>
    </row>
    <row r="114" spans="3:3">
      <c r="C114" s="224" t="s">
        <v>771</v>
      </c>
    </row>
    <row r="115" spans="3:3">
      <c r="C115" s="224" t="s">
        <v>772</v>
      </c>
    </row>
    <row r="116" spans="3:3">
      <c r="C116" s="224" t="s">
        <v>773</v>
      </c>
    </row>
    <row r="117" spans="3:3">
      <c r="C117" s="224" t="s">
        <v>784</v>
      </c>
    </row>
    <row r="118" spans="3:3">
      <c r="C118" s="224" t="s">
        <v>775</v>
      </c>
    </row>
    <row r="119" spans="3:3">
      <c r="C119" s="224" t="s">
        <v>776</v>
      </c>
    </row>
    <row r="120" spans="3:3">
      <c r="C120" s="224" t="s">
        <v>761</v>
      </c>
    </row>
    <row r="121" spans="3:3">
      <c r="C121" s="224" t="s">
        <v>762</v>
      </c>
    </row>
    <row r="122" spans="3:3">
      <c r="C122" s="224" t="s">
        <v>763</v>
      </c>
    </row>
    <row r="123" spans="3:3">
      <c r="C123" s="224" t="s">
        <v>785</v>
      </c>
    </row>
    <row r="124" spans="3:3">
      <c r="C124" s="224" t="s">
        <v>778</v>
      </c>
    </row>
    <row r="125" spans="3:3">
      <c r="C125" s="224" t="s">
        <v>779</v>
      </c>
    </row>
    <row r="126" spans="3:3">
      <c r="C126" s="224" t="s">
        <v>780</v>
      </c>
    </row>
    <row r="127" spans="3:3">
      <c r="C127" s="224" t="s">
        <v>849</v>
      </c>
    </row>
    <row r="128" spans="3:3">
      <c r="C128" s="224" t="s">
        <v>877</v>
      </c>
    </row>
    <row r="129" spans="1:10">
      <c r="C129" s="224" t="s">
        <v>878</v>
      </c>
    </row>
    <row r="130" spans="1:10">
      <c r="A130" s="22">
        <v>7</v>
      </c>
      <c r="B130" s="23" t="s">
        <v>783</v>
      </c>
      <c r="C130" s="224"/>
      <c r="D130" s="27">
        <f>ROUND( 90,2 )</f>
        <v>90</v>
      </c>
      <c r="E130" s="22" t="s">
        <v>85</v>
      </c>
      <c r="F130" s="22" t="s">
        <v>86</v>
      </c>
      <c r="G130" s="25">
        <v>0</v>
      </c>
      <c r="H130" s="24">
        <f>ROUND( D$130*G130,0 )</f>
        <v>0</v>
      </c>
    </row>
    <row r="131" spans="1:10">
      <c r="F131" s="22" t="s">
        <v>87</v>
      </c>
      <c r="G131" s="25">
        <v>0</v>
      </c>
      <c r="I131" s="24">
        <f>ROUND( D$130*G131,0 )</f>
        <v>0</v>
      </c>
    </row>
    <row r="132" spans="1:10">
      <c r="F132" s="23" t="s">
        <v>88</v>
      </c>
      <c r="G132" s="26">
        <f>ROUND( 0,2 )</f>
        <v>0</v>
      </c>
      <c r="J132" s="27">
        <f>ROUND( D$130*G132,2 )</f>
        <v>0</v>
      </c>
    </row>
    <row r="135" spans="1:10">
      <c r="C135" s="224" t="s">
        <v>879</v>
      </c>
    </row>
    <row r="136" spans="1:10">
      <c r="C136" s="224" t="s">
        <v>880</v>
      </c>
    </row>
    <row r="137" spans="1:10">
      <c r="C137" s="224" t="s">
        <v>881</v>
      </c>
    </row>
    <row r="138" spans="1:10">
      <c r="C138" s="224" t="s">
        <v>882</v>
      </c>
    </row>
    <row r="139" spans="1:10">
      <c r="C139" s="224" t="s">
        <v>883</v>
      </c>
    </row>
    <row r="140" spans="1:10">
      <c r="A140" s="22">
        <v>8</v>
      </c>
      <c r="B140" s="23" t="s">
        <v>884</v>
      </c>
      <c r="C140" s="224"/>
      <c r="D140" s="27">
        <f>ROUND( 4,2 )</f>
        <v>4</v>
      </c>
      <c r="E140" s="22" t="s">
        <v>142</v>
      </c>
      <c r="F140" s="22" t="s">
        <v>86</v>
      </c>
      <c r="G140" s="25">
        <v>0</v>
      </c>
      <c r="H140" s="24">
        <f>ROUND( D$140*G140,0 )</f>
        <v>0</v>
      </c>
    </row>
    <row r="141" spans="1:10">
      <c r="F141" s="22" t="s">
        <v>87</v>
      </c>
      <c r="G141" s="25">
        <v>0</v>
      </c>
      <c r="I141" s="24">
        <f>ROUND( D$140*G141,0 )</f>
        <v>0</v>
      </c>
    </row>
    <row r="142" spans="1:10">
      <c r="F142" s="23" t="s">
        <v>88</v>
      </c>
      <c r="G142" s="26">
        <f>ROUND( 0,2 )</f>
        <v>0</v>
      </c>
      <c r="J142" s="27">
        <f>ROUND( D$140*G142,2 )</f>
        <v>0</v>
      </c>
    </row>
    <row r="145" spans="1:10">
      <c r="C145" s="224" t="s">
        <v>885</v>
      </c>
    </row>
    <row r="146" spans="1:10">
      <c r="C146" s="224" t="s">
        <v>886</v>
      </c>
    </row>
    <row r="147" spans="1:10">
      <c r="C147" s="224" t="s">
        <v>887</v>
      </c>
    </row>
    <row r="148" spans="1:10">
      <c r="C148" s="224" t="s">
        <v>888</v>
      </c>
    </row>
    <row r="149" spans="1:10">
      <c r="A149" s="22">
        <v>9</v>
      </c>
      <c r="B149" s="23" t="s">
        <v>889</v>
      </c>
      <c r="C149" s="224"/>
      <c r="D149" s="27">
        <f>ROUND( 3,2 )</f>
        <v>3</v>
      </c>
      <c r="E149" s="22" t="s">
        <v>142</v>
      </c>
      <c r="F149" s="22" t="s">
        <v>86</v>
      </c>
      <c r="G149" s="25">
        <v>0</v>
      </c>
      <c r="H149" s="24">
        <f>ROUND( D$149*G149,0 )</f>
        <v>0</v>
      </c>
    </row>
    <row r="150" spans="1:10">
      <c r="F150" s="22" t="s">
        <v>87</v>
      </c>
      <c r="G150" s="25">
        <v>0</v>
      </c>
      <c r="I150" s="24">
        <f>ROUND( D$149*G150,0 )</f>
        <v>0</v>
      </c>
    </row>
    <row r="151" spans="1:10">
      <c r="F151" s="23" t="s">
        <v>88</v>
      </c>
      <c r="G151" s="26">
        <f>ROUND( 0,2 )</f>
        <v>0</v>
      </c>
      <c r="J151" s="27">
        <f>ROUND( D$149*G151,2 )</f>
        <v>0</v>
      </c>
    </row>
    <row r="153" spans="1:10" ht="15.75" thickBot="1"/>
    <row r="154" spans="1:10" ht="15.75">
      <c r="A154" s="21"/>
      <c r="H154" s="28">
        <f>ROUND( SUM(H3:H153),0 )</f>
        <v>0</v>
      </c>
      <c r="I154" s="28">
        <f>ROUND( SUM(I3:I153),0 )</f>
        <v>0</v>
      </c>
      <c r="J154" s="29">
        <f>ROUND( SUM(J3:J153),2 )</f>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J126"/>
  <sheetViews>
    <sheetView topLeftCell="A103" workbookViewId="0">
      <selection activeCell="L126" sqref="L126"/>
    </sheetView>
  </sheetViews>
  <sheetFormatPr defaultRowHeight="15"/>
  <cols>
    <col min="1" max="1" width="9.140625" style="172"/>
    <col min="2" max="2" width="24.42578125" style="172" bestFit="1" customWidth="1"/>
    <col min="3" max="3" width="35.7109375" style="223" customWidth="1"/>
    <col min="4" max="6" width="9.140625" style="172"/>
    <col min="7" max="7" width="10.140625" style="172" bestFit="1" customWidth="1"/>
    <col min="8" max="9" width="11.28515625" style="172" bestFit="1" customWidth="1"/>
    <col min="10" max="16384" width="9.140625" style="172"/>
  </cols>
  <sheetData>
    <row r="1" spans="1:10">
      <c r="A1" s="18" t="s">
        <v>63</v>
      </c>
      <c r="B1" s="18" t="s">
        <v>64</v>
      </c>
      <c r="C1" s="249" t="s">
        <v>65</v>
      </c>
      <c r="D1" s="18" t="s">
        <v>66</v>
      </c>
      <c r="E1" s="18" t="s">
        <v>67</v>
      </c>
      <c r="F1" s="18"/>
      <c r="G1" s="18" t="s">
        <v>68</v>
      </c>
      <c r="H1" s="18" t="s">
        <v>69</v>
      </c>
      <c r="I1" s="18" t="s">
        <v>70</v>
      </c>
      <c r="J1" s="18" t="s">
        <v>71</v>
      </c>
    </row>
    <row r="2" spans="1:10" ht="15.75">
      <c r="A2" s="21" t="s">
        <v>890</v>
      </c>
    </row>
    <row r="4" spans="1:10">
      <c r="C4" s="224" t="s">
        <v>108</v>
      </c>
    </row>
    <row r="5" spans="1:10">
      <c r="C5" s="224" t="s">
        <v>686</v>
      </c>
    </row>
    <row r="6" spans="1:10">
      <c r="C6" s="224" t="s">
        <v>687</v>
      </c>
    </row>
    <row r="7" spans="1:10">
      <c r="C7" s="224" t="s">
        <v>188</v>
      </c>
    </row>
    <row r="8" spans="1:10">
      <c r="C8" s="224" t="s">
        <v>688</v>
      </c>
    </row>
    <row r="9" spans="1:10">
      <c r="C9" s="224" t="s">
        <v>689</v>
      </c>
    </row>
    <row r="10" spans="1:10">
      <c r="C10" s="224" t="s">
        <v>690</v>
      </c>
    </row>
    <row r="11" spans="1:10">
      <c r="C11" s="224" t="s">
        <v>691</v>
      </c>
    </row>
    <row r="12" spans="1:10">
      <c r="A12" s="22">
        <v>1</v>
      </c>
      <c r="B12" s="23" t="s">
        <v>1725</v>
      </c>
      <c r="C12" s="224"/>
      <c r="D12" s="27">
        <f>ROUND( 13.4,2 )</f>
        <v>13.4</v>
      </c>
      <c r="E12" s="22" t="s">
        <v>85</v>
      </c>
      <c r="F12" s="22" t="s">
        <v>86</v>
      </c>
      <c r="G12" s="30">
        <f>ROUND( 0,2 )</f>
        <v>0</v>
      </c>
      <c r="H12" s="27">
        <f>ROUND( D$12*G12,2 )</f>
        <v>0</v>
      </c>
    </row>
    <row r="13" spans="1:10">
      <c r="F13" s="22" t="s">
        <v>87</v>
      </c>
      <c r="G13" s="25">
        <v>0</v>
      </c>
      <c r="I13" s="24">
        <f>ROUND( D$12*G13,0 )</f>
        <v>0</v>
      </c>
    </row>
    <row r="14" spans="1:10">
      <c r="F14" s="23" t="s">
        <v>88</v>
      </c>
      <c r="G14" s="26">
        <f>ROUND( 0,2 )</f>
        <v>0</v>
      </c>
      <c r="J14" s="27">
        <f>ROUND( D$12*G14,2 )</f>
        <v>0</v>
      </c>
    </row>
    <row r="17" spans="1:10">
      <c r="C17" s="224" t="s">
        <v>108</v>
      </c>
    </row>
    <row r="18" spans="1:10">
      <c r="C18" s="224" t="s">
        <v>686</v>
      </c>
    </row>
    <row r="19" spans="1:10">
      <c r="C19" s="224" t="s">
        <v>687</v>
      </c>
    </row>
    <row r="20" spans="1:10">
      <c r="C20" s="224" t="s">
        <v>188</v>
      </c>
    </row>
    <row r="21" spans="1:10">
      <c r="C21" s="224" t="s">
        <v>688</v>
      </c>
    </row>
    <row r="22" spans="1:10">
      <c r="C22" s="224" t="s">
        <v>692</v>
      </c>
    </row>
    <row r="23" spans="1:10">
      <c r="C23" s="224" t="s">
        <v>693</v>
      </c>
    </row>
    <row r="24" spans="1:10">
      <c r="A24" s="22">
        <v>2</v>
      </c>
      <c r="B24" s="23" t="s">
        <v>820</v>
      </c>
      <c r="C24" s="224"/>
      <c r="D24" s="27">
        <f>ROUND( 4.5,2 )</f>
        <v>4.5</v>
      </c>
      <c r="E24" s="22" t="s">
        <v>85</v>
      </c>
      <c r="F24" s="22" t="s">
        <v>86</v>
      </c>
      <c r="G24" s="30">
        <f>ROUND( 0,2 )</f>
        <v>0</v>
      </c>
      <c r="H24" s="27">
        <f>ROUND( D$24*G24,2 )</f>
        <v>0</v>
      </c>
    </row>
    <row r="25" spans="1:10">
      <c r="F25" s="22" t="s">
        <v>87</v>
      </c>
      <c r="G25" s="25">
        <v>0</v>
      </c>
      <c r="I25" s="24">
        <f>ROUND( D$24*G25,0 )</f>
        <v>0</v>
      </c>
    </row>
    <row r="26" spans="1:10">
      <c r="F26" s="23" t="s">
        <v>88</v>
      </c>
      <c r="G26" s="26">
        <f>ROUND( 0,2 )</f>
        <v>0</v>
      </c>
      <c r="J26" s="27">
        <f>ROUND( D$24*G26,2 )</f>
        <v>0</v>
      </c>
    </row>
    <row r="29" spans="1:10">
      <c r="C29" s="224" t="s">
        <v>108</v>
      </c>
    </row>
    <row r="30" spans="1:10">
      <c r="C30" s="224" t="s">
        <v>686</v>
      </c>
    </row>
    <row r="31" spans="1:10">
      <c r="C31" s="224" t="s">
        <v>687</v>
      </c>
    </row>
    <row r="32" spans="1:10">
      <c r="C32" s="224" t="s">
        <v>740</v>
      </c>
    </row>
    <row r="33" spans="1:10">
      <c r="C33" s="224" t="s">
        <v>741</v>
      </c>
    </row>
    <row r="34" spans="1:10">
      <c r="C34" s="224" t="s">
        <v>742</v>
      </c>
    </row>
    <row r="35" spans="1:10">
      <c r="C35" s="224" t="s">
        <v>743</v>
      </c>
    </row>
    <row r="36" spans="1:10">
      <c r="C36" s="224" t="s">
        <v>744</v>
      </c>
    </row>
    <row r="37" spans="1:10">
      <c r="C37" s="224" t="s">
        <v>745</v>
      </c>
    </row>
    <row r="38" spans="1:10">
      <c r="C38" s="224" t="s">
        <v>746</v>
      </c>
    </row>
    <row r="39" spans="1:10">
      <c r="C39" s="224" t="s">
        <v>747</v>
      </c>
    </row>
    <row r="40" spans="1:10">
      <c r="C40" s="224" t="s">
        <v>748</v>
      </c>
    </row>
    <row r="41" spans="1:10">
      <c r="C41" s="224" t="s">
        <v>601</v>
      </c>
    </row>
    <row r="42" spans="1:10">
      <c r="A42" s="22">
        <v>3</v>
      </c>
      <c r="B42" s="23" t="s">
        <v>749</v>
      </c>
      <c r="C42" s="224"/>
      <c r="D42" s="27">
        <f>ROUND( 13.4,2 )</f>
        <v>13.4</v>
      </c>
      <c r="E42" s="22" t="s">
        <v>85</v>
      </c>
      <c r="F42" s="22" t="s">
        <v>86</v>
      </c>
      <c r="G42" s="25">
        <v>0</v>
      </c>
      <c r="H42" s="24">
        <f>ROUND( D$42*G42,0 )</f>
        <v>0</v>
      </c>
    </row>
    <row r="43" spans="1:10">
      <c r="F43" s="22" t="s">
        <v>87</v>
      </c>
      <c r="G43" s="25">
        <v>0</v>
      </c>
      <c r="I43" s="24">
        <f>ROUND( D$42*G43,0 )</f>
        <v>0</v>
      </c>
    </row>
    <row r="44" spans="1:10">
      <c r="F44" s="23" t="s">
        <v>88</v>
      </c>
      <c r="G44" s="26">
        <f>ROUND( 0,2 )</f>
        <v>0</v>
      </c>
      <c r="J44" s="27">
        <f>ROUND( D$42*G44,2 )</f>
        <v>0</v>
      </c>
    </row>
    <row r="47" spans="1:10">
      <c r="C47" s="224" t="s">
        <v>108</v>
      </c>
    </row>
    <row r="48" spans="1:10">
      <c r="C48" s="224" t="s">
        <v>686</v>
      </c>
    </row>
    <row r="49" spans="1:8">
      <c r="C49" s="224" t="s">
        <v>687</v>
      </c>
    </row>
    <row r="50" spans="1:8">
      <c r="C50" s="224" t="s">
        <v>757</v>
      </c>
    </row>
    <row r="51" spans="1:8">
      <c r="C51" s="224" t="s">
        <v>758</v>
      </c>
    </row>
    <row r="52" spans="1:8">
      <c r="C52" s="224" t="s">
        <v>743</v>
      </c>
    </row>
    <row r="53" spans="1:8">
      <c r="C53" s="224" t="s">
        <v>891</v>
      </c>
    </row>
    <row r="54" spans="1:8">
      <c r="C54" s="224" t="s">
        <v>760</v>
      </c>
    </row>
    <row r="55" spans="1:8">
      <c r="C55" s="224" t="s">
        <v>761</v>
      </c>
    </row>
    <row r="56" spans="1:8">
      <c r="C56" s="224" t="s">
        <v>762</v>
      </c>
    </row>
    <row r="57" spans="1:8">
      <c r="C57" s="224" t="s">
        <v>763</v>
      </c>
    </row>
    <row r="58" spans="1:8">
      <c r="C58" s="224" t="s">
        <v>764</v>
      </c>
    </row>
    <row r="59" spans="1:8">
      <c r="C59" s="224" t="s">
        <v>765</v>
      </c>
    </row>
    <row r="60" spans="1:8">
      <c r="C60" s="224" t="s">
        <v>766</v>
      </c>
    </row>
    <row r="61" spans="1:8">
      <c r="C61" s="224" t="s">
        <v>767</v>
      </c>
    </row>
    <row r="62" spans="1:8">
      <c r="C62" s="224" t="s">
        <v>768</v>
      </c>
    </row>
    <row r="63" spans="1:8">
      <c r="C63" s="224" t="s">
        <v>769</v>
      </c>
    </row>
    <row r="64" spans="1:8">
      <c r="A64" s="22">
        <v>4</v>
      </c>
      <c r="B64" s="23" t="s">
        <v>1739</v>
      </c>
      <c r="C64" s="224"/>
      <c r="D64" s="27">
        <f>ROUND( 13.4,2 )</f>
        <v>13.4</v>
      </c>
      <c r="E64" s="22" t="s">
        <v>85</v>
      </c>
      <c r="F64" s="22" t="s">
        <v>86</v>
      </c>
      <c r="G64" s="25">
        <v>0</v>
      </c>
      <c r="H64" s="24">
        <f>ROUND( D$64*G64,0 )</f>
        <v>0</v>
      </c>
    </row>
    <row r="65" spans="3:10">
      <c r="F65" s="22" t="s">
        <v>87</v>
      </c>
      <c r="G65" s="25">
        <v>0</v>
      </c>
      <c r="I65" s="24">
        <f>ROUND( D$64*G65,0 )</f>
        <v>0</v>
      </c>
    </row>
    <row r="66" spans="3:10">
      <c r="F66" s="23" t="s">
        <v>88</v>
      </c>
      <c r="G66" s="26">
        <f>ROUND( 0,2 )</f>
        <v>0</v>
      </c>
      <c r="J66" s="27">
        <f>ROUND( D$64*G66,2 )</f>
        <v>0</v>
      </c>
    </row>
    <row r="69" spans="3:10">
      <c r="C69" s="224" t="s">
        <v>108</v>
      </c>
    </row>
    <row r="70" spans="3:10">
      <c r="C70" s="224" t="s">
        <v>686</v>
      </c>
    </row>
    <row r="71" spans="3:10">
      <c r="C71" s="224" t="s">
        <v>687</v>
      </c>
    </row>
    <row r="72" spans="3:10">
      <c r="C72" s="224" t="s">
        <v>770</v>
      </c>
    </row>
    <row r="73" spans="3:10">
      <c r="C73" s="224" t="s">
        <v>771</v>
      </c>
    </row>
    <row r="74" spans="3:10">
      <c r="C74" s="224" t="s">
        <v>772</v>
      </c>
    </row>
    <row r="75" spans="3:10">
      <c r="C75" s="224" t="s">
        <v>773</v>
      </c>
    </row>
    <row r="76" spans="3:10">
      <c r="C76" s="224" t="s">
        <v>784</v>
      </c>
    </row>
    <row r="77" spans="3:10">
      <c r="C77" s="224" t="s">
        <v>775</v>
      </c>
    </row>
    <row r="78" spans="3:10">
      <c r="C78" s="224" t="s">
        <v>776</v>
      </c>
    </row>
    <row r="79" spans="3:10">
      <c r="C79" s="224" t="s">
        <v>761</v>
      </c>
    </row>
    <row r="80" spans="3:10">
      <c r="C80" s="224" t="s">
        <v>762</v>
      </c>
    </row>
    <row r="81" spans="1:10">
      <c r="C81" s="224" t="s">
        <v>763</v>
      </c>
    </row>
    <row r="82" spans="1:10">
      <c r="C82" s="224" t="s">
        <v>785</v>
      </c>
    </row>
    <row r="83" spans="1:10">
      <c r="C83" s="224" t="s">
        <v>778</v>
      </c>
    </row>
    <row r="84" spans="1:10">
      <c r="C84" s="224" t="s">
        <v>779</v>
      </c>
    </row>
    <row r="85" spans="1:10">
      <c r="C85" s="224" t="s">
        <v>780</v>
      </c>
    </row>
    <row r="86" spans="1:10">
      <c r="C86" s="224" t="s">
        <v>849</v>
      </c>
    </row>
    <row r="87" spans="1:10">
      <c r="C87" s="224" t="s">
        <v>892</v>
      </c>
    </row>
    <row r="88" spans="1:10">
      <c r="C88" s="224" t="s">
        <v>893</v>
      </c>
    </row>
    <row r="89" spans="1:10">
      <c r="A89" s="22">
        <v>5</v>
      </c>
      <c r="B89" s="23" t="s">
        <v>783</v>
      </c>
      <c r="C89" s="224"/>
      <c r="D89" s="27">
        <f>ROUND( 22,2 )</f>
        <v>22</v>
      </c>
      <c r="E89" s="22" t="s">
        <v>85</v>
      </c>
      <c r="F89" s="22" t="s">
        <v>86</v>
      </c>
      <c r="G89" s="25">
        <v>0</v>
      </c>
      <c r="H89" s="24">
        <f>ROUND( D$89*G89,0 )</f>
        <v>0</v>
      </c>
    </row>
    <row r="90" spans="1:10">
      <c r="F90" s="22" t="s">
        <v>87</v>
      </c>
      <c r="G90" s="25">
        <v>0</v>
      </c>
      <c r="I90" s="24">
        <f>ROUND( D$89*G90,0 )</f>
        <v>0</v>
      </c>
    </row>
    <row r="91" spans="1:10">
      <c r="F91" s="23" t="s">
        <v>88</v>
      </c>
      <c r="G91" s="26">
        <f>ROUND( 0,2 )</f>
        <v>0</v>
      </c>
      <c r="J91" s="27">
        <f>ROUND( D$89*G91,2 )</f>
        <v>0</v>
      </c>
    </row>
    <row r="94" spans="1:10">
      <c r="C94" s="224" t="s">
        <v>108</v>
      </c>
    </row>
    <row r="95" spans="1:10">
      <c r="C95" s="224" t="s">
        <v>295</v>
      </c>
    </row>
    <row r="96" spans="1:10">
      <c r="C96" s="224" t="s">
        <v>296</v>
      </c>
    </row>
    <row r="97" spans="1:10">
      <c r="C97" s="224" t="s">
        <v>297</v>
      </c>
    </row>
    <row r="98" spans="1:10">
      <c r="C98" s="224" t="s">
        <v>298</v>
      </c>
    </row>
    <row r="99" spans="1:10">
      <c r="C99" s="224" t="s">
        <v>694</v>
      </c>
    </row>
    <row r="100" spans="1:10">
      <c r="A100" s="22">
        <v>6</v>
      </c>
      <c r="B100" s="23" t="s">
        <v>1726</v>
      </c>
      <c r="C100" s="224"/>
      <c r="D100" s="27">
        <f>ROUND( 1.8,2 )</f>
        <v>1.8</v>
      </c>
      <c r="E100" s="22" t="s">
        <v>85</v>
      </c>
      <c r="F100" s="22" t="s">
        <v>86</v>
      </c>
      <c r="G100" s="30">
        <f>ROUND( 0,2 )</f>
        <v>0</v>
      </c>
      <c r="H100" s="27">
        <f>ROUND( D$100*G100,2 )</f>
        <v>0</v>
      </c>
    </row>
    <row r="101" spans="1:10">
      <c r="F101" s="22" t="s">
        <v>87</v>
      </c>
      <c r="G101" s="25">
        <v>0</v>
      </c>
      <c r="I101" s="24">
        <f>ROUND( D$100*G101,0 )</f>
        <v>0</v>
      </c>
    </row>
    <row r="102" spans="1:10">
      <c r="F102" s="23" t="s">
        <v>88</v>
      </c>
      <c r="G102" s="26">
        <f>ROUND( 0,2 )</f>
        <v>0</v>
      </c>
      <c r="J102" s="27">
        <f>ROUND( D$100*G102,2 )</f>
        <v>0</v>
      </c>
    </row>
    <row r="105" spans="1:10">
      <c r="C105" s="224" t="s">
        <v>108</v>
      </c>
    </row>
    <row r="106" spans="1:10">
      <c r="C106" s="224" t="s">
        <v>295</v>
      </c>
    </row>
    <row r="107" spans="1:10">
      <c r="C107" s="224" t="s">
        <v>708</v>
      </c>
    </row>
    <row r="108" spans="1:10">
      <c r="C108" s="224" t="s">
        <v>709</v>
      </c>
    </row>
    <row r="109" spans="1:10">
      <c r="C109" s="224" t="s">
        <v>728</v>
      </c>
    </row>
    <row r="110" spans="1:10">
      <c r="C110" s="224" t="s">
        <v>729</v>
      </c>
    </row>
    <row r="111" spans="1:10">
      <c r="C111" s="224" t="s">
        <v>713</v>
      </c>
    </row>
    <row r="112" spans="1:10">
      <c r="C112" s="224" t="s">
        <v>714</v>
      </c>
    </row>
    <row r="113" spans="1:10">
      <c r="C113" s="224" t="s">
        <v>894</v>
      </c>
    </row>
    <row r="114" spans="1:10">
      <c r="C114" s="224" t="s">
        <v>895</v>
      </c>
    </row>
    <row r="115" spans="1:10">
      <c r="C115" s="224" t="s">
        <v>730</v>
      </c>
    </row>
    <row r="116" spans="1:10">
      <c r="C116" s="224" t="s">
        <v>731</v>
      </c>
    </row>
    <row r="117" spans="1:10">
      <c r="C117" s="224" t="s">
        <v>717</v>
      </c>
    </row>
    <row r="118" spans="1:10">
      <c r="C118" s="224" t="s">
        <v>718</v>
      </c>
    </row>
    <row r="119" spans="1:10">
      <c r="C119" s="224" t="s">
        <v>896</v>
      </c>
    </row>
    <row r="120" spans="1:10">
      <c r="C120" s="224" t="s">
        <v>897</v>
      </c>
    </row>
    <row r="121" spans="1:10">
      <c r="A121" s="22">
        <v>7</v>
      </c>
      <c r="B121" s="23" t="s">
        <v>727</v>
      </c>
      <c r="C121" s="224"/>
      <c r="D121" s="27">
        <f>ROUND( 1,2 )</f>
        <v>1</v>
      </c>
      <c r="E121" s="22" t="s">
        <v>142</v>
      </c>
      <c r="F121" s="22" t="s">
        <v>86</v>
      </c>
      <c r="G121" s="25">
        <v>0</v>
      </c>
      <c r="H121" s="24">
        <f>ROUND( D$121*G121,0 )</f>
        <v>0</v>
      </c>
    </row>
    <row r="122" spans="1:10">
      <c r="F122" s="22" t="s">
        <v>87</v>
      </c>
      <c r="G122" s="25">
        <v>0</v>
      </c>
      <c r="I122" s="24">
        <f>ROUND( D$121*G122,0 )</f>
        <v>0</v>
      </c>
    </row>
    <row r="123" spans="1:10">
      <c r="F123" s="23" t="s">
        <v>88</v>
      </c>
      <c r="G123" s="26">
        <f>ROUND( 0,2 )</f>
        <v>0</v>
      </c>
      <c r="J123" s="27">
        <f>ROUND( D$121*G123,2 )</f>
        <v>0</v>
      </c>
    </row>
    <row r="125" spans="1:10" ht="15.75" thickBot="1"/>
    <row r="126" spans="1:10" ht="15.75">
      <c r="A126" s="21"/>
      <c r="H126" s="28">
        <f>ROUND( SUM(H3:H125),0 )</f>
        <v>0</v>
      </c>
      <c r="I126" s="28">
        <f>ROUND( SUM(I3:I125),0 )</f>
        <v>0</v>
      </c>
      <c r="J126" s="29">
        <f>ROUND( SUM(J3:J125),2 )</f>
        <v>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J39"/>
  <sheetViews>
    <sheetView topLeftCell="A10" workbookViewId="0">
      <selection activeCell="J32" sqref="J32"/>
    </sheetView>
  </sheetViews>
  <sheetFormatPr defaultRowHeight="15"/>
  <cols>
    <col min="1" max="1" width="9.140625" style="172"/>
    <col min="2" max="2" width="24.42578125" style="172" bestFit="1" customWidth="1"/>
    <col min="3" max="3" width="35.7109375" style="223" customWidth="1"/>
    <col min="4" max="6" width="9.140625" style="172"/>
    <col min="7" max="7" width="10.140625" style="172" bestFit="1" customWidth="1"/>
    <col min="8" max="9" width="11.28515625" style="172" bestFit="1" customWidth="1"/>
    <col min="10" max="16384" width="9.140625" style="172"/>
  </cols>
  <sheetData>
    <row r="1" spans="1:10">
      <c r="A1" s="18" t="s">
        <v>63</v>
      </c>
      <c r="B1" s="18" t="s">
        <v>64</v>
      </c>
      <c r="C1" s="249" t="s">
        <v>65</v>
      </c>
      <c r="D1" s="18" t="s">
        <v>66</v>
      </c>
      <c r="E1" s="18" t="s">
        <v>67</v>
      </c>
      <c r="F1" s="18"/>
      <c r="G1" s="18" t="s">
        <v>68</v>
      </c>
      <c r="H1" s="18" t="s">
        <v>69</v>
      </c>
      <c r="I1" s="18" t="s">
        <v>70</v>
      </c>
      <c r="J1" s="18" t="s">
        <v>71</v>
      </c>
    </row>
    <row r="2" spans="1:10" ht="15.75">
      <c r="A2" s="21" t="s">
        <v>1584</v>
      </c>
    </row>
    <row r="4" spans="1:10">
      <c r="C4" s="224" t="s">
        <v>1585</v>
      </c>
    </row>
    <row r="5" spans="1:10">
      <c r="C5" s="224" t="s">
        <v>1586</v>
      </c>
    </row>
    <row r="6" spans="1:10">
      <c r="C6" s="224" t="s">
        <v>1587</v>
      </c>
    </row>
    <row r="7" spans="1:10">
      <c r="A7" s="22">
        <v>1</v>
      </c>
      <c r="B7" s="23" t="s">
        <v>1588</v>
      </c>
      <c r="C7" s="224"/>
      <c r="D7" s="27">
        <f>ROUND( 1,2 )</f>
        <v>1</v>
      </c>
      <c r="E7" s="22" t="s">
        <v>681</v>
      </c>
      <c r="F7" s="22" t="s">
        <v>86</v>
      </c>
      <c r="G7" s="30">
        <f>ROUND( 0,2 )</f>
        <v>0</v>
      </c>
      <c r="H7" s="27">
        <f>ROUND( D$7*G7,2 )</f>
        <v>0</v>
      </c>
    </row>
    <row r="8" spans="1:10">
      <c r="F8" s="22" t="s">
        <v>87</v>
      </c>
      <c r="G8" s="25">
        <v>0</v>
      </c>
      <c r="I8" s="24">
        <f>ROUND( D$7*G8,0 )</f>
        <v>0</v>
      </c>
    </row>
    <row r="9" spans="1:10">
      <c r="F9" s="23" t="s">
        <v>88</v>
      </c>
      <c r="G9" s="26">
        <f>ROUND( 0,2 )</f>
        <v>0</v>
      </c>
      <c r="J9" s="27">
        <f>ROUND( D$7*G9,2 )</f>
        <v>0</v>
      </c>
    </row>
    <row r="12" spans="1:10">
      <c r="C12" s="224" t="s">
        <v>1590</v>
      </c>
    </row>
    <row r="13" spans="1:10">
      <c r="C13" s="224" t="s">
        <v>1591</v>
      </c>
    </row>
    <row r="14" spans="1:10">
      <c r="C14" s="224" t="s">
        <v>1592</v>
      </c>
    </row>
    <row r="15" spans="1:10">
      <c r="C15" s="224" t="s">
        <v>1593</v>
      </c>
    </row>
    <row r="16" spans="1:10">
      <c r="C16" s="224" t="s">
        <v>1594</v>
      </c>
    </row>
    <row r="17" spans="1:10">
      <c r="C17" s="224" t="s">
        <v>1595</v>
      </c>
    </row>
    <row r="18" spans="1:10">
      <c r="C18" s="224" t="s">
        <v>1596</v>
      </c>
    </row>
    <row r="19" spans="1:10">
      <c r="C19" s="224" t="s">
        <v>1597</v>
      </c>
    </row>
    <row r="20" spans="1:10">
      <c r="A20" s="22">
        <v>2</v>
      </c>
      <c r="B20" s="23" t="s">
        <v>1598</v>
      </c>
      <c r="C20" s="224"/>
      <c r="D20" s="24">
        <f>ROUND( 101,0 )</f>
        <v>101</v>
      </c>
      <c r="E20" s="22" t="s">
        <v>303</v>
      </c>
      <c r="F20" s="22" t="s">
        <v>86</v>
      </c>
      <c r="G20" s="30">
        <f>ROUND( 0,2 )</f>
        <v>0</v>
      </c>
      <c r="H20" s="27">
        <f>ROUND( D$20*G20,2 )</f>
        <v>0</v>
      </c>
    </row>
    <row r="21" spans="1:10">
      <c r="F21" s="22" t="s">
        <v>87</v>
      </c>
      <c r="G21" s="30">
        <f>ROUND( 0,2 )</f>
        <v>0</v>
      </c>
      <c r="I21" s="27">
        <f>ROUND( D$20*G21,2 )</f>
        <v>0</v>
      </c>
    </row>
    <row r="22" spans="1:10">
      <c r="F22" s="23" t="s">
        <v>88</v>
      </c>
      <c r="G22" s="17">
        <v>0</v>
      </c>
      <c r="J22" s="24">
        <f>ROUND( D$20*G22,0 )</f>
        <v>0</v>
      </c>
    </row>
    <row r="25" spans="1:10">
      <c r="C25" s="224" t="s">
        <v>1590</v>
      </c>
    </row>
    <row r="26" spans="1:10">
      <c r="C26" s="224" t="s">
        <v>1591</v>
      </c>
    </row>
    <row r="27" spans="1:10">
      <c r="C27" s="224" t="s">
        <v>1592</v>
      </c>
    </row>
    <row r="28" spans="1:10">
      <c r="C28" s="224" t="s">
        <v>1593</v>
      </c>
    </row>
    <row r="29" spans="1:10">
      <c r="C29" s="224" t="s">
        <v>1594</v>
      </c>
    </row>
    <row r="30" spans="1:10">
      <c r="C30" s="224" t="s">
        <v>1599</v>
      </c>
    </row>
    <row r="31" spans="1:10">
      <c r="C31" s="224" t="s">
        <v>1600</v>
      </c>
    </row>
    <row r="32" spans="1:10">
      <c r="C32" s="224" t="s">
        <v>1601</v>
      </c>
    </row>
    <row r="33" spans="1:10">
      <c r="C33" s="224" t="s">
        <v>1602</v>
      </c>
    </row>
    <row r="34" spans="1:10">
      <c r="A34" s="22">
        <v>3</v>
      </c>
      <c r="B34" s="23" t="s">
        <v>1603</v>
      </c>
      <c r="C34" s="224"/>
      <c r="D34" s="24">
        <f>ROUND( 101,0 )</f>
        <v>101</v>
      </c>
      <c r="E34" s="22" t="s">
        <v>303</v>
      </c>
      <c r="F34" s="22" t="s">
        <v>86</v>
      </c>
      <c r="G34" s="30">
        <f>ROUND( 0,2 )</f>
        <v>0</v>
      </c>
      <c r="H34" s="27">
        <f>ROUND( D$34*G34,2 )</f>
        <v>0</v>
      </c>
    </row>
    <row r="35" spans="1:10">
      <c r="F35" s="22" t="s">
        <v>87</v>
      </c>
      <c r="G35" s="30">
        <f>ROUND( 0,2 )</f>
        <v>0</v>
      </c>
      <c r="I35" s="27">
        <f>ROUND( D$34*G35,2 )</f>
        <v>0</v>
      </c>
    </row>
    <row r="36" spans="1:10">
      <c r="F36" s="23" t="s">
        <v>88</v>
      </c>
      <c r="G36" s="17">
        <v>0</v>
      </c>
      <c r="J36" s="24">
        <f>ROUND( D$34*G36,0 )</f>
        <v>0</v>
      </c>
    </row>
    <row r="38" spans="1:10" ht="15.75" thickBot="1"/>
    <row r="39" spans="1:10">
      <c r="H39" s="29">
        <f>ROUND( SUM(H3:H38),2 )</f>
        <v>0</v>
      </c>
      <c r="I39" s="28">
        <f>ROUND( SUM(I3:I38),0 )</f>
        <v>0</v>
      </c>
      <c r="J39" s="28">
        <f>ROUND( SUM(J3:J38),0 )</f>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I16"/>
  <sheetViews>
    <sheetView workbookViewId="0">
      <selection activeCell="J17" sqref="J17"/>
    </sheetView>
  </sheetViews>
  <sheetFormatPr defaultRowHeight="15"/>
  <sheetData>
    <row r="1" spans="1:9">
      <c r="A1" s="299" t="s">
        <v>0</v>
      </c>
      <c r="B1" s="299"/>
      <c r="C1" s="299"/>
      <c r="D1" s="299"/>
      <c r="E1" s="299"/>
      <c r="F1" s="299"/>
      <c r="G1" s="299"/>
      <c r="H1" s="299"/>
      <c r="I1" s="299"/>
    </row>
    <row r="2" spans="1:9">
      <c r="A2" s="299" t="s">
        <v>1</v>
      </c>
      <c r="B2" s="299"/>
      <c r="C2" s="299"/>
      <c r="D2" s="299"/>
      <c r="E2" s="299"/>
      <c r="F2" s="299"/>
      <c r="G2" s="299"/>
      <c r="H2" s="299"/>
      <c r="I2" s="299"/>
    </row>
    <row r="7" spans="1:9">
      <c r="A7" s="262" t="s">
        <v>28</v>
      </c>
      <c r="B7" s="263"/>
      <c r="C7" s="263"/>
      <c r="D7" s="263"/>
      <c r="E7" s="263"/>
      <c r="F7" s="263"/>
      <c r="G7" s="263"/>
      <c r="H7" s="263"/>
      <c r="I7" s="264"/>
    </row>
    <row r="8" spans="1:9">
      <c r="A8" s="31" t="s">
        <v>3</v>
      </c>
      <c r="B8" s="259" t="s">
        <v>4</v>
      </c>
      <c r="C8" s="259"/>
      <c r="D8" s="259"/>
      <c r="E8" s="259"/>
      <c r="F8" s="272" t="s">
        <v>5</v>
      </c>
      <c r="G8" s="272"/>
      <c r="H8" s="272" t="s">
        <v>6</v>
      </c>
      <c r="I8" s="273"/>
    </row>
    <row r="9" spans="1:9">
      <c r="A9" s="31"/>
      <c r="B9" s="274"/>
      <c r="C9" s="275"/>
      <c r="D9" s="275"/>
      <c r="E9" s="276"/>
      <c r="F9" s="277"/>
      <c r="G9" s="278"/>
      <c r="H9" s="277" t="s">
        <v>7</v>
      </c>
      <c r="I9" s="278"/>
    </row>
    <row r="10" spans="1:9">
      <c r="A10" s="32" t="s">
        <v>8</v>
      </c>
      <c r="B10" s="259" t="s">
        <v>29</v>
      </c>
      <c r="C10" s="259"/>
      <c r="D10" s="259"/>
      <c r="E10" s="259"/>
      <c r="F10" s="260"/>
      <c r="G10" s="260"/>
      <c r="H10" s="260"/>
      <c r="I10" s="260"/>
    </row>
    <row r="11" spans="1:9">
      <c r="A11" s="32" t="s">
        <v>10</v>
      </c>
      <c r="B11" s="259" t="s">
        <v>30</v>
      </c>
      <c r="C11" s="259"/>
      <c r="D11" s="259"/>
      <c r="E11" s="259"/>
      <c r="F11" s="260"/>
      <c r="G11" s="260"/>
      <c r="H11" s="260"/>
      <c r="I11" s="260"/>
    </row>
    <row r="12" spans="1:9">
      <c r="A12" s="32" t="s">
        <v>12</v>
      </c>
      <c r="B12" s="259" t="s">
        <v>31</v>
      </c>
      <c r="C12" s="259"/>
      <c r="D12" s="259"/>
      <c r="E12" s="259"/>
      <c r="F12" s="261"/>
      <c r="G12" s="261"/>
      <c r="H12" s="260"/>
      <c r="I12" s="260"/>
    </row>
    <row r="13" spans="1:9">
      <c r="A13" s="262" t="s">
        <v>32</v>
      </c>
      <c r="B13" s="263"/>
      <c r="C13" s="263"/>
      <c r="D13" s="263"/>
      <c r="E13" s="264"/>
      <c r="F13" s="287"/>
      <c r="G13" s="287"/>
      <c r="H13" s="288"/>
      <c r="I13" s="288"/>
    </row>
    <row r="14" spans="1:9">
      <c r="A14" s="293" t="s">
        <v>898</v>
      </c>
      <c r="B14" s="295"/>
      <c r="C14" s="295"/>
      <c r="D14" s="295"/>
      <c r="E14" s="295"/>
      <c r="F14" s="295"/>
      <c r="G14" s="298"/>
      <c r="H14" s="298"/>
      <c r="I14" s="33"/>
    </row>
    <row r="15" spans="1:9">
      <c r="A15" s="295" t="s">
        <v>899</v>
      </c>
      <c r="B15" s="295"/>
      <c r="C15" s="295"/>
      <c r="D15" s="295"/>
      <c r="E15" s="295"/>
      <c r="F15" s="295"/>
      <c r="G15" s="303"/>
      <c r="H15" s="303"/>
      <c r="I15" s="33"/>
    </row>
    <row r="16" spans="1:9">
      <c r="A16" s="293" t="s">
        <v>900</v>
      </c>
      <c r="B16" s="293"/>
      <c r="C16" s="293"/>
      <c r="D16" s="293"/>
      <c r="E16" s="293"/>
      <c r="F16" s="293"/>
      <c r="G16" s="298"/>
      <c r="H16" s="298"/>
      <c r="I16" s="33"/>
    </row>
  </sheetData>
  <mergeCells count="27">
    <mergeCell ref="A1:I1"/>
    <mergeCell ref="A2:I2"/>
    <mergeCell ref="A7:I7"/>
    <mergeCell ref="B8:E8"/>
    <mergeCell ref="F8:G8"/>
    <mergeCell ref="H8:I8"/>
    <mergeCell ref="B9:E9"/>
    <mergeCell ref="F9:G9"/>
    <mergeCell ref="H9:I9"/>
    <mergeCell ref="B10:E10"/>
    <mergeCell ref="F10:G10"/>
    <mergeCell ref="H10:I10"/>
    <mergeCell ref="B11:E11"/>
    <mergeCell ref="F11:G11"/>
    <mergeCell ref="H11:I11"/>
    <mergeCell ref="B12:E12"/>
    <mergeCell ref="F12:G12"/>
    <mergeCell ref="H12:I12"/>
    <mergeCell ref="A16:F16"/>
    <mergeCell ref="G16:H16"/>
    <mergeCell ref="A13:E13"/>
    <mergeCell ref="F13:G13"/>
    <mergeCell ref="H13:I13"/>
    <mergeCell ref="A14:F14"/>
    <mergeCell ref="G14:H14"/>
    <mergeCell ref="A15:F15"/>
    <mergeCell ref="G15:H15"/>
  </mergeCell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2:H19"/>
  <sheetViews>
    <sheetView workbookViewId="0">
      <selection activeCell="N23" sqref="N23"/>
    </sheetView>
  </sheetViews>
  <sheetFormatPr defaultRowHeight="15"/>
  <cols>
    <col min="6" max="8" width="10.7109375" customWidth="1"/>
  </cols>
  <sheetData>
    <row r="2" spans="1:8" ht="30" customHeight="1">
      <c r="A2" s="305" t="s">
        <v>901</v>
      </c>
      <c r="B2" s="305"/>
      <c r="C2" s="305"/>
      <c r="D2" s="305"/>
      <c r="E2" s="305"/>
      <c r="F2" s="305"/>
      <c r="G2" s="305"/>
      <c r="H2" s="305"/>
    </row>
    <row r="4" spans="1:8" s="34" customFormat="1" ht="30" customHeight="1">
      <c r="A4" s="307" t="s">
        <v>902</v>
      </c>
      <c r="B4" s="307"/>
      <c r="C4" s="307"/>
      <c r="D4" s="307"/>
      <c r="E4" s="307"/>
      <c r="F4" s="307"/>
      <c r="G4" s="307"/>
      <c r="H4" s="307"/>
    </row>
    <row r="6" spans="1:8" s="35" customFormat="1" ht="108" customHeight="1">
      <c r="A6" s="306" t="s">
        <v>1756</v>
      </c>
      <c r="B6" s="306"/>
      <c r="C6" s="306"/>
      <c r="D6" s="306"/>
      <c r="E6" s="306"/>
      <c r="F6" s="306"/>
      <c r="G6" s="306"/>
      <c r="H6" s="306"/>
    </row>
    <row r="7" spans="1:8" ht="15.75" thickBot="1"/>
    <row r="8" spans="1:8" ht="15.75" thickBot="1">
      <c r="A8" s="39"/>
      <c r="B8" s="39"/>
      <c r="C8" s="39"/>
      <c r="D8" s="39"/>
      <c r="E8" s="39"/>
      <c r="F8" s="40" t="s">
        <v>903</v>
      </c>
      <c r="G8" s="41"/>
      <c r="H8" s="40" t="s">
        <v>904</v>
      </c>
    </row>
    <row r="9" spans="1:8">
      <c r="A9" s="38"/>
      <c r="B9" s="38"/>
      <c r="C9" s="38"/>
      <c r="D9" s="38"/>
      <c r="E9" s="38"/>
      <c r="F9" s="42"/>
      <c r="G9" s="43"/>
      <c r="H9" s="42"/>
    </row>
    <row r="10" spans="1:8">
      <c r="A10" s="38" t="s">
        <v>905</v>
      </c>
      <c r="B10" s="38"/>
      <c r="C10" s="38"/>
      <c r="D10" s="38"/>
      <c r="E10" s="38"/>
      <c r="F10" s="44"/>
      <c r="G10" s="44"/>
      <c r="H10" s="45"/>
    </row>
    <row r="11" spans="1:8">
      <c r="A11" s="36" t="s">
        <v>906</v>
      </c>
      <c r="B11" s="36"/>
      <c r="C11" s="36"/>
      <c r="D11" s="36"/>
      <c r="E11" s="36"/>
      <c r="F11" s="46"/>
      <c r="G11" s="46"/>
      <c r="H11" s="46"/>
    </row>
    <row r="12" spans="1:8" ht="15.75" thickBot="1">
      <c r="A12" s="37"/>
      <c r="B12" s="37"/>
      <c r="C12" s="37"/>
      <c r="D12" s="37"/>
      <c r="E12" s="37"/>
      <c r="F12" s="37"/>
      <c r="G12" s="37"/>
      <c r="H12" s="47"/>
    </row>
    <row r="13" spans="1:8">
      <c r="A13" s="38"/>
      <c r="B13" s="38"/>
      <c r="C13" s="38"/>
      <c r="D13" s="38"/>
      <c r="E13" s="38"/>
      <c r="F13" s="48"/>
      <c r="G13" s="48"/>
      <c r="H13" s="48"/>
    </row>
    <row r="14" spans="1:8">
      <c r="A14" s="49" t="s">
        <v>907</v>
      </c>
      <c r="B14" s="36"/>
      <c r="C14" s="36"/>
      <c r="D14" s="36"/>
      <c r="E14" s="36"/>
      <c r="F14" s="50"/>
      <c r="G14" s="46"/>
      <c r="H14" s="50"/>
    </row>
    <row r="15" spans="1:8" ht="15.75" thickBot="1">
      <c r="A15" s="51" t="s">
        <v>908</v>
      </c>
      <c r="B15" s="37"/>
      <c r="C15" s="52"/>
      <c r="D15" s="37"/>
      <c r="E15" s="37"/>
      <c r="F15" s="53"/>
      <c r="G15" s="54"/>
      <c r="H15" s="53"/>
    </row>
    <row r="16" spans="1:8">
      <c r="A16" s="55"/>
      <c r="B16" s="38"/>
      <c r="C16" s="56"/>
      <c r="D16" s="38"/>
      <c r="E16" s="38"/>
      <c r="F16" s="46"/>
      <c r="G16" s="46"/>
      <c r="H16" s="46"/>
    </row>
    <row r="17" spans="1:8" ht="15.75" thickBot="1">
      <c r="A17" s="51" t="s">
        <v>909</v>
      </c>
      <c r="B17" s="37"/>
      <c r="C17" s="52">
        <v>0.27</v>
      </c>
      <c r="D17" s="37"/>
      <c r="E17" s="37"/>
      <c r="F17" s="53"/>
      <c r="G17" s="53"/>
      <c r="H17" s="53"/>
    </row>
    <row r="18" spans="1:8">
      <c r="A18" s="55"/>
      <c r="B18" s="38"/>
      <c r="C18" s="56"/>
      <c r="D18" s="38"/>
      <c r="E18" s="38"/>
      <c r="F18" s="48"/>
      <c r="G18" s="48"/>
      <c r="H18" s="48"/>
    </row>
    <row r="19" spans="1:8">
      <c r="A19" s="49" t="s">
        <v>910</v>
      </c>
      <c r="B19" s="36"/>
      <c r="C19" s="36"/>
      <c r="D19" s="36"/>
      <c r="E19" s="36"/>
      <c r="F19" s="46"/>
      <c r="G19" s="50"/>
      <c r="H19" s="46"/>
    </row>
  </sheetData>
  <mergeCells count="3">
    <mergeCell ref="A2:H2"/>
    <mergeCell ref="A6:H6"/>
    <mergeCell ref="A4:H4"/>
  </mergeCell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2:J187"/>
  <sheetViews>
    <sheetView workbookViewId="0">
      <selection activeCell="I10" sqref="I10"/>
    </sheetView>
  </sheetViews>
  <sheetFormatPr defaultRowHeight="15"/>
  <cols>
    <col min="3" max="3" width="8.7109375" bestFit="1" customWidth="1"/>
    <col min="5" max="5" width="33.85546875" customWidth="1"/>
  </cols>
  <sheetData>
    <row r="2" spans="1:10">
      <c r="A2" s="57"/>
      <c r="B2" s="57"/>
      <c r="C2" s="57"/>
      <c r="D2" s="57"/>
      <c r="E2" s="59" t="s">
        <v>188</v>
      </c>
      <c r="F2" s="57"/>
      <c r="G2" s="57"/>
      <c r="H2" s="57"/>
      <c r="I2" s="57"/>
      <c r="J2" s="57"/>
    </row>
    <row r="4" spans="1:10" ht="23.25">
      <c r="A4" s="60" t="s">
        <v>911</v>
      </c>
      <c r="B4" s="60" t="s">
        <v>912</v>
      </c>
      <c r="C4" s="61" t="s">
        <v>66</v>
      </c>
      <c r="D4" s="60" t="s">
        <v>913</v>
      </c>
      <c r="E4" s="60" t="s">
        <v>914</v>
      </c>
      <c r="F4" s="60" t="s">
        <v>69</v>
      </c>
      <c r="G4" s="62" t="s">
        <v>915</v>
      </c>
      <c r="H4" s="60" t="s">
        <v>916</v>
      </c>
      <c r="I4" s="62" t="s">
        <v>917</v>
      </c>
      <c r="J4" s="59"/>
    </row>
    <row r="5" spans="1:10">
      <c r="A5" s="63"/>
      <c r="B5" s="63"/>
      <c r="C5" s="63"/>
      <c r="D5" s="63"/>
      <c r="E5" s="63"/>
      <c r="F5" s="63"/>
      <c r="G5" s="64"/>
      <c r="H5" s="63"/>
      <c r="I5" s="64"/>
      <c r="J5" s="63"/>
    </row>
    <row r="6" spans="1:10" ht="24.95" customHeight="1">
      <c r="A6" s="65">
        <v>1</v>
      </c>
      <c r="B6" s="65" t="s">
        <v>918</v>
      </c>
      <c r="C6" s="65">
        <v>0.22</v>
      </c>
      <c r="D6" s="65" t="s">
        <v>303</v>
      </c>
      <c r="E6" s="65" t="s">
        <v>919</v>
      </c>
      <c r="F6" s="66"/>
      <c r="G6" s="66"/>
      <c r="H6" s="66"/>
      <c r="I6" s="66"/>
      <c r="J6" s="57"/>
    </row>
    <row r="7" spans="1:10" ht="24.95" customHeight="1">
      <c r="A7" s="65">
        <v>2</v>
      </c>
      <c r="B7" s="65" t="s">
        <v>920</v>
      </c>
      <c r="C7" s="65">
        <v>1</v>
      </c>
      <c r="D7" s="65" t="s">
        <v>142</v>
      </c>
      <c r="E7" s="67" t="s">
        <v>921</v>
      </c>
      <c r="F7" s="66"/>
      <c r="G7" s="66"/>
      <c r="H7" s="66"/>
      <c r="I7" s="66"/>
      <c r="J7" s="57"/>
    </row>
    <row r="8" spans="1:10">
      <c r="A8" s="65"/>
      <c r="B8" s="65"/>
      <c r="C8" s="68"/>
      <c r="D8" s="65"/>
      <c r="E8" s="65"/>
      <c r="F8" s="66"/>
      <c r="G8" s="66"/>
      <c r="H8" s="66"/>
      <c r="I8" s="66"/>
      <c r="J8" s="57"/>
    </row>
    <row r="9" spans="1:10">
      <c r="A9" s="69"/>
      <c r="B9" s="65"/>
      <c r="C9" s="69"/>
      <c r="D9" s="69"/>
      <c r="E9" s="69"/>
      <c r="F9" s="70"/>
      <c r="G9" s="70"/>
      <c r="H9" s="71"/>
      <c r="I9" s="71"/>
      <c r="J9" s="57"/>
    </row>
    <row r="10" spans="1:10">
      <c r="A10" s="69"/>
      <c r="B10" s="65"/>
      <c r="C10" s="69"/>
      <c r="D10" s="69"/>
      <c r="E10" s="69"/>
      <c r="F10" s="70"/>
      <c r="G10" s="70"/>
      <c r="H10" s="71"/>
      <c r="I10" s="71"/>
      <c r="J10" s="57"/>
    </row>
    <row r="11" spans="1:10">
      <c r="A11" s="69"/>
      <c r="B11" s="65"/>
      <c r="C11" s="69"/>
      <c r="D11" s="69"/>
      <c r="E11" s="69"/>
      <c r="F11" s="72"/>
      <c r="G11" s="72"/>
      <c r="H11" s="72"/>
      <c r="I11" s="72"/>
      <c r="J11" s="57"/>
    </row>
    <row r="12" spans="1:10">
      <c r="A12" s="69"/>
      <c r="B12" s="65"/>
      <c r="C12" s="69"/>
      <c r="D12" s="69"/>
      <c r="E12" s="69"/>
      <c r="F12" s="72"/>
      <c r="G12" s="72"/>
      <c r="H12" s="72"/>
      <c r="I12" s="72"/>
      <c r="J12" s="57"/>
    </row>
    <row r="13" spans="1:10">
      <c r="A13" s="57"/>
      <c r="B13" s="57"/>
      <c r="C13" s="57"/>
      <c r="D13" s="57"/>
      <c r="E13" s="58"/>
      <c r="F13" s="57"/>
      <c r="G13" s="57"/>
      <c r="H13" s="57"/>
      <c r="I13" s="57"/>
      <c r="J13" s="57"/>
    </row>
    <row r="16" spans="1:10">
      <c r="A16" s="57"/>
      <c r="B16" s="57"/>
      <c r="C16" s="57"/>
      <c r="D16" s="57"/>
      <c r="E16" s="58"/>
      <c r="F16" s="57"/>
      <c r="G16" s="57"/>
      <c r="H16" s="57"/>
      <c r="I16" s="57"/>
      <c r="J16" s="57"/>
    </row>
    <row r="19" spans="1:9">
      <c r="A19" s="69"/>
      <c r="B19" s="65"/>
      <c r="C19" s="69"/>
      <c r="D19" s="69"/>
      <c r="E19" s="69"/>
      <c r="F19" s="72"/>
      <c r="G19" s="72"/>
      <c r="H19" s="72"/>
      <c r="I19" s="72"/>
    </row>
    <row r="20" spans="1:9">
      <c r="A20" s="69"/>
      <c r="B20" s="65"/>
      <c r="C20" s="69"/>
      <c r="D20" s="69"/>
      <c r="E20" s="69"/>
      <c r="F20" s="72"/>
      <c r="G20" s="72"/>
      <c r="H20" s="72"/>
      <c r="I20" s="72"/>
    </row>
    <row r="21" spans="1:9">
      <c r="A21" s="69"/>
      <c r="B21" s="65"/>
      <c r="C21" s="69"/>
      <c r="D21" s="69"/>
      <c r="E21" s="69"/>
      <c r="F21" s="72"/>
      <c r="G21" s="72"/>
      <c r="H21" s="72"/>
      <c r="I21" s="72"/>
    </row>
    <row r="22" spans="1:9">
      <c r="A22" s="69"/>
      <c r="B22" s="65"/>
      <c r="C22" s="69"/>
      <c r="D22" s="69"/>
      <c r="E22" s="69"/>
      <c r="F22" s="72"/>
      <c r="G22" s="72"/>
      <c r="H22" s="72"/>
      <c r="I22" s="72"/>
    </row>
    <row r="23" spans="1:9">
      <c r="A23" s="69"/>
      <c r="B23" s="65"/>
      <c r="C23" s="69"/>
      <c r="D23" s="69"/>
      <c r="E23" s="69"/>
      <c r="F23" s="72"/>
      <c r="G23" s="72"/>
      <c r="H23" s="72"/>
      <c r="I23" s="72"/>
    </row>
    <row r="24" spans="1:9">
      <c r="A24" s="69"/>
      <c r="B24" s="65"/>
      <c r="C24" s="69"/>
      <c r="D24" s="69"/>
      <c r="E24" s="69"/>
      <c r="F24" s="72"/>
      <c r="G24" s="72"/>
      <c r="H24" s="72"/>
      <c r="I24" s="72"/>
    </row>
    <row r="25" spans="1:9">
      <c r="A25" s="69"/>
      <c r="B25" s="65"/>
      <c r="C25" s="69"/>
      <c r="D25" s="69"/>
      <c r="E25" s="69"/>
      <c r="F25" s="72"/>
      <c r="G25" s="72"/>
      <c r="H25" s="72"/>
      <c r="I25" s="72"/>
    </row>
    <row r="26" spans="1:9">
      <c r="A26" s="69"/>
      <c r="B26" s="65"/>
      <c r="C26" s="69"/>
      <c r="D26" s="69"/>
      <c r="E26" s="69"/>
      <c r="F26" s="72"/>
      <c r="G26" s="72"/>
      <c r="H26" s="72"/>
      <c r="I26" s="72"/>
    </row>
    <row r="27" spans="1:9">
      <c r="A27" s="69"/>
      <c r="B27" s="65"/>
      <c r="C27" s="69"/>
      <c r="D27" s="69"/>
      <c r="E27" s="69"/>
      <c r="F27" s="72"/>
      <c r="G27" s="72"/>
      <c r="H27" s="72"/>
      <c r="I27" s="72"/>
    </row>
    <row r="28" spans="1:9">
      <c r="A28" s="69"/>
      <c r="B28" s="65"/>
      <c r="C28" s="69"/>
      <c r="D28" s="69"/>
      <c r="E28" s="69"/>
      <c r="F28" s="72"/>
      <c r="G28" s="72"/>
      <c r="H28" s="72"/>
      <c r="I28" s="72"/>
    </row>
    <row r="29" spans="1:9">
      <c r="A29" s="69"/>
      <c r="B29" s="65"/>
      <c r="C29" s="69"/>
      <c r="D29" s="69"/>
      <c r="E29" s="69"/>
      <c r="F29" s="72"/>
      <c r="G29" s="72"/>
      <c r="H29" s="72"/>
      <c r="I29" s="72"/>
    </row>
    <row r="30" spans="1:9">
      <c r="A30" s="69"/>
      <c r="B30" s="65"/>
      <c r="C30" s="69"/>
      <c r="D30" s="69"/>
      <c r="E30" s="69"/>
      <c r="F30" s="72"/>
      <c r="G30" s="72"/>
      <c r="H30" s="72"/>
      <c r="I30" s="72"/>
    </row>
    <row r="31" spans="1:9">
      <c r="A31" s="69"/>
      <c r="B31" s="65"/>
      <c r="C31" s="69"/>
      <c r="D31" s="69"/>
      <c r="E31" s="69"/>
      <c r="F31" s="72"/>
      <c r="G31" s="72"/>
      <c r="H31" s="72"/>
      <c r="I31" s="72"/>
    </row>
    <row r="32" spans="1:9">
      <c r="A32" s="69"/>
      <c r="B32" s="65"/>
      <c r="C32" s="69"/>
      <c r="D32" s="69"/>
      <c r="E32" s="69"/>
      <c r="F32" s="72"/>
      <c r="G32" s="72"/>
      <c r="H32" s="72"/>
      <c r="I32" s="72"/>
    </row>
    <row r="33" spans="1:9">
      <c r="A33" s="69"/>
      <c r="B33" s="65"/>
      <c r="C33" s="69"/>
      <c r="D33" s="69"/>
      <c r="E33" s="69"/>
      <c r="F33" s="72"/>
      <c r="G33" s="72"/>
      <c r="H33" s="72"/>
      <c r="I33" s="72"/>
    </row>
    <row r="34" spans="1:9">
      <c r="A34" s="69"/>
      <c r="B34" s="65"/>
      <c r="C34" s="69"/>
      <c r="D34" s="69"/>
      <c r="E34" s="69"/>
      <c r="F34" s="72"/>
      <c r="G34" s="72"/>
      <c r="H34" s="72"/>
      <c r="I34" s="72"/>
    </row>
    <row r="35" spans="1:9">
      <c r="A35" s="69"/>
      <c r="B35" s="65"/>
      <c r="C35" s="69"/>
      <c r="D35" s="69"/>
      <c r="E35" s="69"/>
      <c r="F35" s="72"/>
      <c r="G35" s="72"/>
      <c r="H35" s="72"/>
      <c r="I35" s="72"/>
    </row>
    <row r="36" spans="1:9">
      <c r="A36" s="69"/>
      <c r="B36" s="65"/>
      <c r="C36" s="69"/>
      <c r="D36" s="69"/>
      <c r="E36" s="69"/>
      <c r="F36" s="72"/>
      <c r="G36" s="72"/>
      <c r="H36" s="72"/>
      <c r="I36" s="72"/>
    </row>
    <row r="37" spans="1:9">
      <c r="A37" s="69"/>
      <c r="B37" s="65"/>
      <c r="C37" s="69"/>
      <c r="D37" s="69"/>
      <c r="E37" s="69"/>
      <c r="F37" s="72"/>
      <c r="G37" s="72"/>
      <c r="H37" s="72"/>
      <c r="I37" s="72"/>
    </row>
    <row r="38" spans="1:9">
      <c r="A38" s="69"/>
      <c r="B38" s="65"/>
      <c r="C38" s="69"/>
      <c r="D38" s="69"/>
      <c r="E38" s="69"/>
      <c r="F38" s="72"/>
      <c r="G38" s="72"/>
      <c r="H38" s="72"/>
      <c r="I38" s="72"/>
    </row>
    <row r="39" spans="1:9">
      <c r="A39" s="69"/>
      <c r="B39" s="65"/>
      <c r="C39" s="69"/>
      <c r="D39" s="69"/>
      <c r="E39" s="69"/>
      <c r="F39" s="72"/>
      <c r="G39" s="72"/>
      <c r="H39" s="72"/>
      <c r="I39" s="72"/>
    </row>
    <row r="40" spans="1:9">
      <c r="A40" s="69"/>
      <c r="B40" s="65"/>
      <c r="C40" s="69"/>
      <c r="D40" s="69"/>
      <c r="E40" s="69"/>
      <c r="F40" s="72"/>
      <c r="G40" s="72"/>
      <c r="H40" s="72"/>
      <c r="I40" s="72"/>
    </row>
    <row r="41" spans="1:9">
      <c r="A41" s="69"/>
      <c r="B41" s="65"/>
      <c r="C41" s="69"/>
      <c r="D41" s="69"/>
      <c r="E41" s="69"/>
      <c r="F41" s="72"/>
      <c r="G41" s="72"/>
      <c r="H41" s="72"/>
      <c r="I41" s="72"/>
    </row>
    <row r="42" spans="1:9">
      <c r="A42" s="69"/>
      <c r="B42" s="65"/>
      <c r="C42" s="69"/>
      <c r="D42" s="69"/>
      <c r="E42" s="69"/>
      <c r="F42" s="72"/>
      <c r="G42" s="72"/>
      <c r="H42" s="72"/>
      <c r="I42" s="72"/>
    </row>
    <row r="43" spans="1:9">
      <c r="A43" s="69"/>
      <c r="B43" s="65"/>
      <c r="C43" s="69"/>
      <c r="D43" s="69"/>
      <c r="E43" s="69"/>
      <c r="F43" s="72"/>
      <c r="G43" s="72"/>
      <c r="H43" s="72"/>
      <c r="I43" s="72"/>
    </row>
    <row r="44" spans="1:9">
      <c r="A44" s="69"/>
      <c r="B44" s="65"/>
      <c r="C44" s="69"/>
      <c r="D44" s="69"/>
      <c r="E44" s="69"/>
      <c r="F44" s="72"/>
      <c r="G44" s="72"/>
      <c r="H44" s="72"/>
      <c r="I44" s="72"/>
    </row>
    <row r="45" spans="1:9">
      <c r="A45" s="69"/>
      <c r="B45" s="65"/>
      <c r="C45" s="69"/>
      <c r="D45" s="69"/>
      <c r="E45" s="69"/>
      <c r="F45" s="72"/>
      <c r="G45" s="72"/>
      <c r="H45" s="72"/>
      <c r="I45" s="72"/>
    </row>
    <row r="46" spans="1:9">
      <c r="A46" s="69"/>
      <c r="B46" s="65"/>
      <c r="C46" s="69"/>
      <c r="D46" s="69"/>
      <c r="E46" s="69"/>
      <c r="F46" s="72"/>
      <c r="G46" s="72"/>
      <c r="H46" s="72"/>
      <c r="I46" s="72"/>
    </row>
    <row r="47" spans="1:9">
      <c r="A47" s="69"/>
      <c r="B47" s="65"/>
      <c r="C47" s="69"/>
      <c r="D47" s="69"/>
      <c r="E47" s="69"/>
      <c r="F47" s="72"/>
      <c r="G47" s="72"/>
      <c r="H47" s="72"/>
      <c r="I47" s="72"/>
    </row>
    <row r="48" spans="1:9">
      <c r="A48" s="69"/>
      <c r="B48" s="65"/>
      <c r="C48" s="69"/>
      <c r="D48" s="69"/>
      <c r="E48" s="69"/>
      <c r="F48" s="72"/>
      <c r="G48" s="72"/>
      <c r="H48" s="72"/>
      <c r="I48" s="72"/>
    </row>
    <row r="49" spans="1:9">
      <c r="A49" s="69"/>
      <c r="B49" s="65"/>
      <c r="C49" s="69"/>
      <c r="D49" s="69"/>
      <c r="E49" s="69"/>
      <c r="F49" s="72"/>
      <c r="G49" s="72"/>
      <c r="H49" s="72"/>
      <c r="I49" s="72"/>
    </row>
    <row r="50" spans="1:9">
      <c r="A50" s="69"/>
      <c r="B50" s="65"/>
      <c r="C50" s="69"/>
      <c r="D50" s="69"/>
      <c r="E50" s="69"/>
      <c r="F50" s="72"/>
      <c r="G50" s="72"/>
      <c r="H50" s="72"/>
      <c r="I50" s="72"/>
    </row>
    <row r="51" spans="1:9">
      <c r="A51" s="69"/>
      <c r="B51" s="65"/>
      <c r="C51" s="69"/>
      <c r="D51" s="69"/>
      <c r="E51" s="69"/>
      <c r="F51" s="72"/>
      <c r="G51" s="72"/>
      <c r="H51" s="72"/>
      <c r="I51" s="72"/>
    </row>
    <row r="52" spans="1:9">
      <c r="A52" s="69"/>
      <c r="B52" s="65"/>
      <c r="C52" s="69"/>
      <c r="D52" s="69"/>
      <c r="E52" s="69"/>
      <c r="F52" s="72"/>
      <c r="G52" s="72"/>
      <c r="H52" s="72"/>
      <c r="I52" s="72"/>
    </row>
    <row r="53" spans="1:9">
      <c r="A53" s="69"/>
      <c r="B53" s="65"/>
      <c r="C53" s="69"/>
      <c r="D53" s="69"/>
      <c r="E53" s="69"/>
      <c r="F53" s="72"/>
      <c r="G53" s="72"/>
      <c r="H53" s="72"/>
      <c r="I53" s="72"/>
    </row>
    <row r="54" spans="1:9">
      <c r="A54" s="69"/>
      <c r="B54" s="65"/>
      <c r="C54" s="69"/>
      <c r="D54" s="69"/>
      <c r="E54" s="69"/>
      <c r="F54" s="72"/>
      <c r="G54" s="72"/>
      <c r="H54" s="72"/>
      <c r="I54" s="72"/>
    </row>
    <row r="55" spans="1:9">
      <c r="A55" s="69"/>
      <c r="B55" s="65"/>
      <c r="C55" s="69"/>
      <c r="D55" s="69"/>
      <c r="E55" s="69"/>
      <c r="F55" s="72"/>
      <c r="G55" s="72"/>
      <c r="H55" s="72"/>
      <c r="I55" s="72"/>
    </row>
    <row r="56" spans="1:9">
      <c r="A56" s="69"/>
      <c r="B56" s="69"/>
      <c r="C56" s="69"/>
      <c r="D56" s="69"/>
      <c r="E56" s="69"/>
      <c r="F56" s="69"/>
      <c r="G56" s="69"/>
      <c r="H56" s="69"/>
      <c r="I56" s="69"/>
    </row>
    <row r="57" spans="1:9">
      <c r="A57" s="69"/>
      <c r="B57" s="69"/>
      <c r="C57" s="69"/>
      <c r="D57" s="69"/>
      <c r="E57" s="69"/>
      <c r="F57" s="69"/>
      <c r="G57" s="69"/>
      <c r="H57" s="69"/>
      <c r="I57" s="69"/>
    </row>
    <row r="58" spans="1:9">
      <c r="A58" s="69"/>
      <c r="B58" s="69"/>
      <c r="C58" s="69"/>
      <c r="D58" s="69"/>
      <c r="E58" s="69"/>
      <c r="F58" s="69"/>
      <c r="G58" s="69"/>
      <c r="H58" s="69"/>
      <c r="I58" s="69"/>
    </row>
    <row r="59" spans="1:9">
      <c r="A59" s="69"/>
      <c r="B59" s="69"/>
      <c r="C59" s="69"/>
      <c r="D59" s="69"/>
      <c r="E59" s="69"/>
      <c r="F59" s="69"/>
      <c r="G59" s="69"/>
      <c r="H59" s="69"/>
      <c r="I59" s="69"/>
    </row>
    <row r="60" spans="1:9">
      <c r="A60" s="69"/>
      <c r="B60" s="69"/>
      <c r="C60" s="69"/>
      <c r="D60" s="69"/>
      <c r="E60" s="69"/>
      <c r="F60" s="69"/>
      <c r="G60" s="69"/>
      <c r="H60" s="69"/>
      <c r="I60" s="69"/>
    </row>
    <row r="61" spans="1:9">
      <c r="A61" s="69"/>
      <c r="B61" s="69"/>
      <c r="C61" s="69"/>
      <c r="D61" s="69"/>
      <c r="E61" s="69"/>
      <c r="F61" s="69"/>
      <c r="G61" s="69"/>
      <c r="H61" s="69"/>
      <c r="I61" s="69"/>
    </row>
    <row r="62" spans="1:9">
      <c r="A62" s="69"/>
      <c r="B62" s="69"/>
      <c r="C62" s="69"/>
      <c r="D62" s="69"/>
      <c r="E62" s="69"/>
      <c r="F62" s="69"/>
      <c r="G62" s="69"/>
      <c r="H62" s="69"/>
      <c r="I62" s="69"/>
    </row>
    <row r="63" spans="1:9">
      <c r="A63" s="69"/>
      <c r="B63" s="69"/>
      <c r="C63" s="69"/>
      <c r="D63" s="69"/>
      <c r="E63" s="69"/>
      <c r="F63" s="69"/>
      <c r="G63" s="69"/>
      <c r="H63" s="69"/>
      <c r="I63" s="69"/>
    </row>
    <row r="64" spans="1:9">
      <c r="A64" s="69"/>
      <c r="B64" s="69"/>
      <c r="C64" s="69"/>
      <c r="D64" s="69"/>
      <c r="E64" s="69"/>
      <c r="F64" s="69"/>
      <c r="G64" s="69"/>
      <c r="H64" s="69"/>
      <c r="I64" s="69"/>
    </row>
    <row r="65" spans="1:9">
      <c r="A65" s="69"/>
      <c r="B65" s="69"/>
      <c r="C65" s="69"/>
      <c r="D65" s="69"/>
      <c r="E65" s="69"/>
      <c r="F65" s="69"/>
      <c r="G65" s="69"/>
      <c r="H65" s="69"/>
      <c r="I65" s="69"/>
    </row>
    <row r="66" spans="1:9">
      <c r="A66" s="69"/>
      <c r="B66" s="69"/>
      <c r="C66" s="69"/>
      <c r="D66" s="69"/>
      <c r="E66" s="69"/>
      <c r="F66" s="69"/>
      <c r="G66" s="69"/>
      <c r="H66" s="69"/>
      <c r="I66" s="69"/>
    </row>
    <row r="67" spans="1:9">
      <c r="A67" s="69"/>
      <c r="B67" s="69"/>
      <c r="C67" s="69"/>
      <c r="D67" s="69"/>
      <c r="E67" s="69"/>
      <c r="F67" s="69"/>
      <c r="G67" s="69"/>
      <c r="H67" s="69"/>
      <c r="I67" s="69"/>
    </row>
    <row r="68" spans="1:9">
      <c r="A68" s="69"/>
      <c r="B68" s="69"/>
      <c r="C68" s="69"/>
      <c r="D68" s="69"/>
      <c r="E68" s="69"/>
      <c r="F68" s="69"/>
      <c r="G68" s="69"/>
      <c r="H68" s="69"/>
      <c r="I68" s="69"/>
    </row>
    <row r="69" spans="1:9">
      <c r="A69" s="69"/>
      <c r="B69" s="69"/>
      <c r="C69" s="69"/>
      <c r="D69" s="69"/>
      <c r="E69" s="69"/>
      <c r="F69" s="69"/>
      <c r="G69" s="69"/>
      <c r="H69" s="69"/>
      <c r="I69" s="69"/>
    </row>
    <row r="70" spans="1:9">
      <c r="A70" s="69"/>
      <c r="B70" s="69"/>
      <c r="C70" s="69"/>
      <c r="D70" s="69"/>
      <c r="E70" s="69"/>
      <c r="F70" s="69"/>
      <c r="G70" s="69"/>
      <c r="H70" s="69"/>
      <c r="I70" s="69"/>
    </row>
    <row r="71" spans="1:9">
      <c r="A71" s="69"/>
      <c r="B71" s="69"/>
      <c r="C71" s="69"/>
      <c r="D71" s="69"/>
      <c r="E71" s="69"/>
      <c r="F71" s="69"/>
      <c r="G71" s="69"/>
      <c r="H71" s="69"/>
      <c r="I71" s="69"/>
    </row>
    <row r="72" spans="1:9">
      <c r="A72" s="69"/>
      <c r="B72" s="69"/>
      <c r="C72" s="69"/>
      <c r="D72" s="69"/>
      <c r="E72" s="69"/>
      <c r="F72" s="69"/>
      <c r="G72" s="69"/>
      <c r="H72" s="69"/>
      <c r="I72" s="69"/>
    </row>
    <row r="73" spans="1:9">
      <c r="A73" s="69"/>
      <c r="B73" s="69"/>
      <c r="C73" s="69"/>
      <c r="D73" s="69"/>
      <c r="E73" s="69"/>
      <c r="F73" s="69"/>
      <c r="G73" s="69"/>
      <c r="H73" s="69"/>
      <c r="I73" s="69"/>
    </row>
    <row r="74" spans="1:9">
      <c r="A74" s="69"/>
      <c r="B74" s="69"/>
      <c r="C74" s="69"/>
      <c r="D74" s="69"/>
      <c r="E74" s="69"/>
      <c r="F74" s="69"/>
      <c r="G74" s="69"/>
      <c r="H74" s="69"/>
      <c r="I74" s="69"/>
    </row>
    <row r="75" spans="1:9">
      <c r="A75" s="69"/>
      <c r="B75" s="69"/>
      <c r="C75" s="69"/>
      <c r="D75" s="69"/>
      <c r="E75" s="69"/>
      <c r="F75" s="69"/>
      <c r="G75" s="69"/>
      <c r="H75" s="69"/>
      <c r="I75" s="69"/>
    </row>
    <row r="76" spans="1:9">
      <c r="A76" s="69"/>
      <c r="B76" s="69"/>
      <c r="C76" s="69"/>
      <c r="D76" s="69"/>
      <c r="E76" s="69"/>
      <c r="F76" s="69"/>
      <c r="G76" s="69"/>
      <c r="H76" s="69"/>
      <c r="I76" s="69"/>
    </row>
    <row r="77" spans="1:9">
      <c r="A77" s="69"/>
      <c r="B77" s="69"/>
      <c r="C77" s="69"/>
      <c r="D77" s="69"/>
      <c r="E77" s="69"/>
      <c r="F77" s="69"/>
      <c r="G77" s="69"/>
      <c r="H77" s="69"/>
      <c r="I77" s="69"/>
    </row>
    <row r="78" spans="1:9">
      <c r="A78" s="69"/>
      <c r="B78" s="69"/>
      <c r="C78" s="69"/>
      <c r="D78" s="69"/>
      <c r="E78" s="69"/>
      <c r="F78" s="69"/>
      <c r="G78" s="69"/>
      <c r="H78" s="69"/>
      <c r="I78" s="69"/>
    </row>
    <row r="79" spans="1:9">
      <c r="A79" s="69"/>
      <c r="B79" s="69"/>
      <c r="C79" s="69"/>
      <c r="D79" s="69"/>
      <c r="E79" s="69"/>
      <c r="F79" s="69"/>
      <c r="G79" s="69"/>
      <c r="H79" s="69"/>
      <c r="I79" s="69"/>
    </row>
    <row r="80" spans="1:9">
      <c r="A80" s="69"/>
      <c r="B80" s="69"/>
      <c r="C80" s="69"/>
      <c r="D80" s="69"/>
      <c r="E80" s="69"/>
      <c r="F80" s="69"/>
      <c r="G80" s="69"/>
      <c r="H80" s="69"/>
      <c r="I80" s="69"/>
    </row>
    <row r="81" spans="1:9">
      <c r="A81" s="69"/>
      <c r="B81" s="69"/>
      <c r="C81" s="69"/>
      <c r="D81" s="69"/>
      <c r="E81" s="69"/>
      <c r="F81" s="69"/>
      <c r="G81" s="69"/>
      <c r="H81" s="69"/>
      <c r="I81" s="69"/>
    </row>
    <row r="82" spans="1:9">
      <c r="A82" s="69"/>
      <c r="B82" s="69"/>
      <c r="C82" s="69"/>
      <c r="D82" s="69"/>
      <c r="E82" s="69"/>
      <c r="F82" s="69"/>
      <c r="G82" s="69"/>
      <c r="H82" s="69"/>
      <c r="I82" s="69"/>
    </row>
    <row r="83" spans="1:9">
      <c r="A83" s="69"/>
      <c r="B83" s="69"/>
      <c r="C83" s="69"/>
      <c r="D83" s="69"/>
      <c r="E83" s="69"/>
      <c r="F83" s="69"/>
      <c r="G83" s="69"/>
      <c r="H83" s="69"/>
      <c r="I83" s="69"/>
    </row>
    <row r="84" spans="1:9">
      <c r="A84" s="69"/>
      <c r="B84" s="69"/>
      <c r="C84" s="69"/>
      <c r="D84" s="69"/>
      <c r="E84" s="69"/>
      <c r="F84" s="69"/>
      <c r="G84" s="69"/>
      <c r="H84" s="69"/>
      <c r="I84" s="69"/>
    </row>
    <row r="85" spans="1:9">
      <c r="A85" s="69"/>
      <c r="B85" s="69"/>
      <c r="C85" s="69"/>
      <c r="D85" s="69"/>
      <c r="E85" s="69"/>
      <c r="F85" s="69"/>
      <c r="G85" s="69"/>
      <c r="H85" s="69"/>
      <c r="I85" s="69"/>
    </row>
    <row r="86" spans="1:9">
      <c r="A86" s="69"/>
      <c r="B86" s="69"/>
      <c r="C86" s="69"/>
      <c r="D86" s="69"/>
      <c r="E86" s="69"/>
      <c r="F86" s="69"/>
      <c r="G86" s="69"/>
      <c r="H86" s="69"/>
      <c r="I86" s="69"/>
    </row>
    <row r="87" spans="1:9">
      <c r="A87" s="69"/>
      <c r="B87" s="69"/>
      <c r="C87" s="69"/>
      <c r="D87" s="69"/>
      <c r="E87" s="69"/>
      <c r="F87" s="69"/>
      <c r="G87" s="69"/>
      <c r="H87" s="69"/>
      <c r="I87" s="69"/>
    </row>
    <row r="88" spans="1:9">
      <c r="A88" s="69"/>
      <c r="B88" s="69"/>
      <c r="C88" s="69"/>
      <c r="D88" s="69"/>
      <c r="E88" s="69"/>
      <c r="F88" s="69"/>
      <c r="G88" s="69"/>
      <c r="H88" s="69"/>
      <c r="I88" s="69"/>
    </row>
    <row r="89" spans="1:9">
      <c r="A89" s="69"/>
      <c r="B89" s="69"/>
      <c r="C89" s="69"/>
      <c r="D89" s="69"/>
      <c r="E89" s="69"/>
      <c r="F89" s="69"/>
      <c r="G89" s="69"/>
      <c r="H89" s="69"/>
      <c r="I89" s="69"/>
    </row>
    <row r="90" spans="1:9">
      <c r="A90" s="69"/>
      <c r="B90" s="69"/>
      <c r="C90" s="69"/>
      <c r="D90" s="69"/>
      <c r="E90" s="69"/>
      <c r="F90" s="69"/>
      <c r="G90" s="69"/>
      <c r="H90" s="69"/>
      <c r="I90" s="69"/>
    </row>
    <row r="91" spans="1:9">
      <c r="A91" s="69"/>
      <c r="B91" s="69"/>
      <c r="C91" s="69"/>
      <c r="D91" s="69"/>
      <c r="E91" s="69"/>
      <c r="F91" s="69"/>
      <c r="G91" s="69"/>
      <c r="H91" s="69"/>
      <c r="I91" s="69"/>
    </row>
    <row r="92" spans="1:9">
      <c r="A92" s="69"/>
      <c r="B92" s="69"/>
      <c r="C92" s="69"/>
      <c r="D92" s="69"/>
      <c r="E92" s="69"/>
      <c r="F92" s="69"/>
      <c r="G92" s="69"/>
      <c r="H92" s="69"/>
      <c r="I92" s="69"/>
    </row>
    <row r="93" spans="1:9">
      <c r="A93" s="69"/>
      <c r="B93" s="69"/>
      <c r="C93" s="69"/>
      <c r="D93" s="69"/>
      <c r="E93" s="69"/>
      <c r="F93" s="69"/>
      <c r="G93" s="69"/>
      <c r="H93" s="69"/>
      <c r="I93" s="69"/>
    </row>
    <row r="94" spans="1:9">
      <c r="A94" s="69"/>
      <c r="B94" s="69"/>
      <c r="C94" s="69"/>
      <c r="D94" s="69"/>
      <c r="E94" s="69"/>
      <c r="F94" s="69"/>
      <c r="G94" s="69"/>
      <c r="H94" s="69"/>
      <c r="I94" s="69"/>
    </row>
    <row r="95" spans="1:9">
      <c r="A95" s="69"/>
      <c r="B95" s="69"/>
      <c r="C95" s="69"/>
      <c r="D95" s="69"/>
      <c r="E95" s="69"/>
      <c r="F95" s="69"/>
      <c r="G95" s="69"/>
      <c r="H95" s="69"/>
      <c r="I95" s="69"/>
    </row>
    <row r="96" spans="1:9">
      <c r="A96" s="69"/>
      <c r="B96" s="69"/>
      <c r="C96" s="69"/>
      <c r="D96" s="69"/>
      <c r="E96" s="69"/>
      <c r="F96" s="69"/>
      <c r="G96" s="69"/>
      <c r="H96" s="69"/>
      <c r="I96" s="69"/>
    </row>
    <row r="97" spans="1:9">
      <c r="A97" s="69"/>
      <c r="B97" s="69"/>
      <c r="C97" s="69"/>
      <c r="D97" s="69"/>
      <c r="E97" s="69"/>
      <c r="F97" s="69"/>
      <c r="G97" s="69"/>
      <c r="H97" s="69"/>
      <c r="I97" s="69"/>
    </row>
    <row r="98" spans="1:9">
      <c r="A98" s="69"/>
      <c r="B98" s="69"/>
      <c r="C98" s="69"/>
      <c r="D98" s="69"/>
      <c r="E98" s="69"/>
      <c r="F98" s="69"/>
      <c r="G98" s="69"/>
      <c r="H98" s="69"/>
      <c r="I98" s="69"/>
    </row>
    <row r="99" spans="1:9">
      <c r="A99" s="69"/>
      <c r="B99" s="69"/>
      <c r="C99" s="69"/>
      <c r="D99" s="69"/>
      <c r="E99" s="69"/>
      <c r="F99" s="69"/>
      <c r="G99" s="69"/>
      <c r="H99" s="69"/>
      <c r="I99" s="69"/>
    </row>
    <row r="100" spans="1:9">
      <c r="A100" s="69"/>
      <c r="B100" s="69"/>
      <c r="C100" s="69"/>
      <c r="D100" s="69"/>
      <c r="E100" s="69"/>
      <c r="F100" s="69"/>
      <c r="G100" s="69"/>
      <c r="H100" s="69"/>
      <c r="I100" s="69"/>
    </row>
    <row r="101" spans="1:9">
      <c r="A101" s="69"/>
      <c r="B101" s="69"/>
      <c r="C101" s="69"/>
      <c r="D101" s="69"/>
      <c r="E101" s="69"/>
      <c r="F101" s="69"/>
      <c r="G101" s="69"/>
      <c r="H101" s="69"/>
      <c r="I101" s="69"/>
    </row>
    <row r="102" spans="1:9">
      <c r="A102" s="69"/>
      <c r="B102" s="69"/>
      <c r="C102" s="69"/>
      <c r="D102" s="69"/>
      <c r="E102" s="69"/>
      <c r="F102" s="69"/>
      <c r="G102" s="69"/>
      <c r="H102" s="69"/>
      <c r="I102" s="69"/>
    </row>
    <row r="103" spans="1:9">
      <c r="A103" s="69"/>
      <c r="B103" s="69"/>
      <c r="C103" s="69"/>
      <c r="D103" s="69"/>
      <c r="E103" s="69"/>
      <c r="F103" s="69"/>
      <c r="G103" s="69"/>
      <c r="H103" s="69"/>
      <c r="I103" s="69"/>
    </row>
    <row r="104" spans="1:9">
      <c r="A104" s="69"/>
      <c r="B104" s="69"/>
      <c r="C104" s="69"/>
      <c r="D104" s="69"/>
      <c r="E104" s="69"/>
      <c r="F104" s="69"/>
      <c r="G104" s="69"/>
      <c r="H104" s="69"/>
      <c r="I104" s="69"/>
    </row>
    <row r="105" spans="1:9">
      <c r="A105" s="69"/>
      <c r="B105" s="69"/>
      <c r="C105" s="69"/>
      <c r="D105" s="69"/>
      <c r="E105" s="69"/>
      <c r="F105" s="69"/>
      <c r="G105" s="69"/>
      <c r="H105" s="69"/>
      <c r="I105" s="69"/>
    </row>
    <row r="106" spans="1:9">
      <c r="A106" s="69"/>
      <c r="B106" s="69"/>
      <c r="C106" s="69"/>
      <c r="D106" s="69"/>
      <c r="E106" s="69"/>
      <c r="F106" s="69"/>
      <c r="G106" s="69"/>
      <c r="H106" s="69"/>
      <c r="I106" s="69"/>
    </row>
    <row r="107" spans="1:9">
      <c r="A107" s="69"/>
      <c r="B107" s="69"/>
      <c r="C107" s="69"/>
      <c r="D107" s="69"/>
      <c r="E107" s="69"/>
      <c r="F107" s="69"/>
      <c r="G107" s="69"/>
      <c r="H107" s="69"/>
      <c r="I107" s="69"/>
    </row>
    <row r="108" spans="1:9">
      <c r="A108" s="69"/>
      <c r="B108" s="69"/>
      <c r="C108" s="69"/>
      <c r="D108" s="69"/>
      <c r="E108" s="69"/>
      <c r="F108" s="69"/>
      <c r="G108" s="69"/>
      <c r="H108" s="69"/>
      <c r="I108" s="69"/>
    </row>
    <row r="109" spans="1:9">
      <c r="A109" s="69"/>
      <c r="B109" s="69"/>
      <c r="C109" s="69"/>
      <c r="D109" s="69"/>
      <c r="E109" s="69"/>
      <c r="F109" s="69"/>
      <c r="G109" s="69"/>
      <c r="H109" s="69"/>
      <c r="I109" s="69"/>
    </row>
    <row r="110" spans="1:9">
      <c r="A110" s="69"/>
      <c r="B110" s="69"/>
      <c r="C110" s="69"/>
      <c r="D110" s="69"/>
      <c r="E110" s="69"/>
      <c r="F110" s="69"/>
      <c r="G110" s="69"/>
      <c r="H110" s="69"/>
      <c r="I110" s="69"/>
    </row>
    <row r="111" spans="1:9">
      <c r="A111" s="69"/>
      <c r="B111" s="69"/>
      <c r="C111" s="69"/>
      <c r="D111" s="69"/>
      <c r="E111" s="69"/>
      <c r="F111" s="69"/>
      <c r="G111" s="69"/>
      <c r="H111" s="69"/>
      <c r="I111" s="69"/>
    </row>
    <row r="112" spans="1:9">
      <c r="A112" s="69"/>
      <c r="B112" s="69"/>
      <c r="C112" s="69"/>
      <c r="D112" s="69"/>
      <c r="E112" s="69"/>
      <c r="F112" s="69"/>
      <c r="G112" s="69"/>
      <c r="H112" s="69"/>
      <c r="I112" s="69"/>
    </row>
    <row r="113" spans="1:9">
      <c r="A113" s="69"/>
      <c r="B113" s="69"/>
      <c r="C113" s="69"/>
      <c r="D113" s="69"/>
      <c r="E113" s="69"/>
      <c r="F113" s="69"/>
      <c r="G113" s="69"/>
      <c r="H113" s="69"/>
      <c r="I113" s="69"/>
    </row>
    <row r="114" spans="1:9">
      <c r="A114" s="69"/>
      <c r="B114" s="69"/>
      <c r="C114" s="69"/>
      <c r="D114" s="69"/>
      <c r="E114" s="69"/>
      <c r="F114" s="69"/>
      <c r="G114" s="69"/>
      <c r="H114" s="69"/>
      <c r="I114" s="69"/>
    </row>
    <row r="115" spans="1:9">
      <c r="A115" s="69"/>
      <c r="B115" s="69"/>
      <c r="C115" s="69"/>
      <c r="D115" s="69"/>
      <c r="E115" s="69"/>
      <c r="F115" s="69"/>
      <c r="G115" s="69"/>
      <c r="H115" s="69"/>
      <c r="I115" s="69"/>
    </row>
    <row r="116" spans="1:9">
      <c r="A116" s="69"/>
      <c r="B116" s="69"/>
      <c r="C116" s="69"/>
      <c r="D116" s="69"/>
      <c r="E116" s="69"/>
      <c r="F116" s="69"/>
      <c r="G116" s="69"/>
      <c r="H116" s="69"/>
      <c r="I116" s="69"/>
    </row>
    <row r="117" spans="1:9">
      <c r="A117" s="69"/>
      <c r="B117" s="69"/>
      <c r="C117" s="69"/>
      <c r="D117" s="69"/>
      <c r="E117" s="69"/>
      <c r="F117" s="69"/>
      <c r="G117" s="69"/>
      <c r="H117" s="69"/>
      <c r="I117" s="69"/>
    </row>
    <row r="118" spans="1:9">
      <c r="A118" s="69"/>
      <c r="B118" s="69"/>
      <c r="C118" s="69"/>
      <c r="D118" s="69"/>
      <c r="E118" s="69"/>
      <c r="F118" s="69"/>
      <c r="G118" s="69"/>
      <c r="H118" s="69"/>
      <c r="I118" s="69"/>
    </row>
    <row r="119" spans="1:9">
      <c r="A119" s="69"/>
      <c r="B119" s="69"/>
      <c r="C119" s="69"/>
      <c r="D119" s="69"/>
      <c r="E119" s="69"/>
      <c r="F119" s="69"/>
      <c r="G119" s="69"/>
      <c r="H119" s="69"/>
      <c r="I119" s="69"/>
    </row>
    <row r="120" spans="1:9">
      <c r="A120" s="69"/>
      <c r="B120" s="69"/>
      <c r="C120" s="69"/>
      <c r="D120" s="69"/>
      <c r="E120" s="69"/>
      <c r="F120" s="69"/>
      <c r="G120" s="69"/>
      <c r="H120" s="69"/>
      <c r="I120" s="69"/>
    </row>
    <row r="121" spans="1:9">
      <c r="A121" s="69"/>
      <c r="B121" s="69"/>
      <c r="C121" s="69"/>
      <c r="D121" s="69"/>
      <c r="E121" s="69"/>
      <c r="F121" s="69"/>
      <c r="G121" s="69"/>
      <c r="H121" s="69"/>
      <c r="I121" s="69"/>
    </row>
    <row r="122" spans="1:9">
      <c r="A122" s="69"/>
      <c r="B122" s="69"/>
      <c r="C122" s="69"/>
      <c r="D122" s="69"/>
      <c r="E122" s="69"/>
      <c r="F122" s="69"/>
      <c r="G122" s="69"/>
      <c r="H122" s="69"/>
      <c r="I122" s="69"/>
    </row>
    <row r="123" spans="1:9">
      <c r="A123" s="69"/>
      <c r="B123" s="69"/>
      <c r="C123" s="69"/>
      <c r="D123" s="69"/>
      <c r="E123" s="69"/>
      <c r="F123" s="69"/>
      <c r="G123" s="69"/>
      <c r="H123" s="69"/>
      <c r="I123" s="69"/>
    </row>
    <row r="124" spans="1:9">
      <c r="A124" s="69"/>
      <c r="B124" s="69"/>
      <c r="C124" s="69"/>
      <c r="D124" s="69"/>
      <c r="E124" s="69"/>
      <c r="F124" s="69"/>
      <c r="G124" s="69"/>
      <c r="H124" s="69"/>
      <c r="I124" s="69"/>
    </row>
    <row r="125" spans="1:9">
      <c r="A125" s="69"/>
      <c r="B125" s="69"/>
      <c r="C125" s="69"/>
      <c r="D125" s="69"/>
      <c r="E125" s="69"/>
      <c r="F125" s="69"/>
      <c r="G125" s="69"/>
      <c r="H125" s="69"/>
      <c r="I125" s="69"/>
    </row>
    <row r="126" spans="1:9">
      <c r="A126" s="69"/>
      <c r="B126" s="69"/>
      <c r="C126" s="69"/>
      <c r="D126" s="69"/>
      <c r="E126" s="69"/>
      <c r="F126" s="69"/>
      <c r="G126" s="69"/>
      <c r="H126" s="69"/>
      <c r="I126" s="69"/>
    </row>
    <row r="127" spans="1:9">
      <c r="A127" s="69"/>
      <c r="B127" s="69"/>
      <c r="C127" s="69"/>
      <c r="D127" s="69"/>
      <c r="E127" s="69"/>
      <c r="F127" s="69"/>
      <c r="G127" s="69"/>
      <c r="H127" s="69"/>
      <c r="I127" s="69"/>
    </row>
    <row r="128" spans="1:9">
      <c r="A128" s="69"/>
      <c r="B128" s="69"/>
      <c r="C128" s="69"/>
      <c r="D128" s="69"/>
      <c r="E128" s="69"/>
      <c r="F128" s="69"/>
      <c r="G128" s="69"/>
      <c r="H128" s="69"/>
      <c r="I128" s="69"/>
    </row>
    <row r="129" spans="1:9">
      <c r="A129" s="69"/>
      <c r="B129" s="69"/>
      <c r="C129" s="69"/>
      <c r="D129" s="69"/>
      <c r="E129" s="69"/>
      <c r="F129" s="69"/>
      <c r="G129" s="69"/>
      <c r="H129" s="69"/>
      <c r="I129" s="69"/>
    </row>
    <row r="130" spans="1:9">
      <c r="A130" s="69"/>
      <c r="B130" s="69"/>
      <c r="C130" s="69"/>
      <c r="D130" s="69"/>
      <c r="E130" s="69"/>
      <c r="F130" s="69"/>
      <c r="G130" s="69"/>
      <c r="H130" s="69"/>
      <c r="I130" s="69"/>
    </row>
    <row r="131" spans="1:9">
      <c r="A131" s="69"/>
      <c r="B131" s="69"/>
      <c r="C131" s="69"/>
      <c r="D131" s="69"/>
      <c r="E131" s="69"/>
      <c r="F131" s="69"/>
      <c r="G131" s="69"/>
      <c r="H131" s="69"/>
      <c r="I131" s="69"/>
    </row>
    <row r="132" spans="1:9">
      <c r="A132" s="69"/>
      <c r="B132" s="69"/>
      <c r="C132" s="69"/>
      <c r="D132" s="69"/>
      <c r="E132" s="69"/>
      <c r="F132" s="69"/>
      <c r="G132" s="69"/>
      <c r="H132" s="69"/>
      <c r="I132" s="69"/>
    </row>
    <row r="133" spans="1:9">
      <c r="A133" s="69"/>
      <c r="B133" s="69"/>
      <c r="C133" s="69"/>
      <c r="D133" s="69"/>
      <c r="E133" s="69"/>
      <c r="F133" s="69"/>
      <c r="G133" s="69"/>
      <c r="H133" s="69"/>
      <c r="I133" s="69"/>
    </row>
    <row r="134" spans="1:9">
      <c r="A134" s="69"/>
      <c r="B134" s="69"/>
      <c r="C134" s="69"/>
      <c r="D134" s="69"/>
      <c r="E134" s="69"/>
      <c r="F134" s="69"/>
      <c r="G134" s="69"/>
      <c r="H134" s="69"/>
      <c r="I134" s="69"/>
    </row>
    <row r="135" spans="1:9">
      <c r="A135" s="69"/>
      <c r="B135" s="69"/>
      <c r="C135" s="69"/>
      <c r="D135" s="69"/>
      <c r="E135" s="69"/>
      <c r="F135" s="69"/>
      <c r="G135" s="69"/>
      <c r="H135" s="69"/>
      <c r="I135" s="69"/>
    </row>
    <row r="136" spans="1:9">
      <c r="A136" s="69"/>
      <c r="B136" s="69"/>
      <c r="C136" s="69"/>
      <c r="D136" s="69"/>
      <c r="E136" s="69"/>
      <c r="F136" s="69"/>
      <c r="G136" s="69"/>
      <c r="H136" s="69"/>
      <c r="I136" s="69"/>
    </row>
    <row r="137" spans="1:9">
      <c r="A137" s="69"/>
      <c r="B137" s="69"/>
      <c r="C137" s="69"/>
      <c r="D137" s="69"/>
      <c r="E137" s="69"/>
      <c r="F137" s="69"/>
      <c r="G137" s="69"/>
      <c r="H137" s="69"/>
      <c r="I137" s="69"/>
    </row>
    <row r="138" spans="1:9">
      <c r="A138" s="69"/>
      <c r="B138" s="69"/>
      <c r="C138" s="69"/>
      <c r="D138" s="69"/>
      <c r="E138" s="69"/>
      <c r="F138" s="69"/>
      <c r="G138" s="69"/>
      <c r="H138" s="69"/>
      <c r="I138" s="69"/>
    </row>
    <row r="139" spans="1:9">
      <c r="A139" s="69"/>
      <c r="B139" s="69"/>
      <c r="C139" s="69"/>
      <c r="D139" s="69"/>
      <c r="E139" s="69"/>
      <c r="F139" s="69"/>
      <c r="G139" s="69"/>
      <c r="H139" s="69"/>
      <c r="I139" s="69"/>
    </row>
    <row r="140" spans="1:9">
      <c r="A140" s="69"/>
      <c r="B140" s="69"/>
      <c r="C140" s="69"/>
      <c r="D140" s="69"/>
      <c r="E140" s="69"/>
      <c r="F140" s="69"/>
      <c r="G140" s="69"/>
      <c r="H140" s="69"/>
      <c r="I140" s="69"/>
    </row>
    <row r="141" spans="1:9">
      <c r="A141" s="69"/>
      <c r="B141" s="69"/>
      <c r="C141" s="69"/>
      <c r="D141" s="69"/>
      <c r="E141" s="69"/>
      <c r="F141" s="69"/>
      <c r="G141" s="69"/>
      <c r="H141" s="69"/>
      <c r="I141" s="69"/>
    </row>
    <row r="142" spans="1:9">
      <c r="A142" s="69"/>
      <c r="B142" s="69"/>
      <c r="C142" s="69"/>
      <c r="D142" s="69"/>
      <c r="E142" s="69"/>
      <c r="F142" s="69"/>
      <c r="G142" s="69"/>
      <c r="H142" s="69"/>
      <c r="I142" s="69"/>
    </row>
    <row r="143" spans="1:9">
      <c r="A143" s="69"/>
      <c r="B143" s="69"/>
      <c r="C143" s="69"/>
      <c r="D143" s="69"/>
      <c r="E143" s="69"/>
      <c r="F143" s="69"/>
      <c r="G143" s="69"/>
      <c r="H143" s="69"/>
      <c r="I143" s="69"/>
    </row>
    <row r="144" spans="1:9">
      <c r="A144" s="69"/>
      <c r="B144" s="69"/>
      <c r="C144" s="69"/>
      <c r="D144" s="69"/>
      <c r="E144" s="69"/>
      <c r="F144" s="69"/>
      <c r="G144" s="69"/>
      <c r="H144" s="69"/>
      <c r="I144" s="69"/>
    </row>
    <row r="145" spans="1:9">
      <c r="A145" s="69"/>
      <c r="B145" s="69"/>
      <c r="C145" s="69"/>
      <c r="D145" s="69"/>
      <c r="E145" s="69"/>
      <c r="F145" s="69"/>
      <c r="G145" s="69"/>
      <c r="H145" s="69"/>
      <c r="I145" s="69"/>
    </row>
    <row r="146" spans="1:9">
      <c r="A146" s="69"/>
      <c r="B146" s="69"/>
      <c r="C146" s="69"/>
      <c r="D146" s="69"/>
      <c r="E146" s="69"/>
      <c r="F146" s="69"/>
      <c r="G146" s="69"/>
      <c r="H146" s="69"/>
      <c r="I146" s="69"/>
    </row>
    <row r="147" spans="1:9">
      <c r="A147" s="69"/>
      <c r="B147" s="69"/>
      <c r="C147" s="69"/>
      <c r="D147" s="69"/>
      <c r="E147" s="69"/>
      <c r="F147" s="69"/>
      <c r="G147" s="69"/>
      <c r="H147" s="69"/>
      <c r="I147" s="69"/>
    </row>
    <row r="148" spans="1:9">
      <c r="A148" s="69"/>
      <c r="B148" s="69"/>
      <c r="C148" s="69"/>
      <c r="D148" s="69"/>
      <c r="E148" s="69"/>
      <c r="F148" s="69"/>
      <c r="G148" s="69"/>
      <c r="H148" s="69"/>
      <c r="I148" s="69"/>
    </row>
    <row r="149" spans="1:9">
      <c r="A149" s="69"/>
      <c r="B149" s="69"/>
      <c r="C149" s="69"/>
      <c r="D149" s="69"/>
      <c r="E149" s="69"/>
      <c r="F149" s="69"/>
      <c r="G149" s="69"/>
      <c r="H149" s="69"/>
      <c r="I149" s="69"/>
    </row>
    <row r="150" spans="1:9">
      <c r="A150" s="69"/>
      <c r="B150" s="69"/>
      <c r="C150" s="69"/>
      <c r="D150" s="69"/>
      <c r="E150" s="69"/>
      <c r="F150" s="69"/>
      <c r="G150" s="69"/>
      <c r="H150" s="69"/>
      <c r="I150" s="69"/>
    </row>
    <row r="151" spans="1:9">
      <c r="A151" s="69"/>
      <c r="B151" s="69"/>
      <c r="C151" s="69"/>
      <c r="D151" s="69"/>
      <c r="E151" s="69"/>
      <c r="F151" s="69"/>
      <c r="G151" s="69"/>
      <c r="H151" s="69"/>
      <c r="I151" s="69"/>
    </row>
    <row r="152" spans="1:9">
      <c r="A152" s="69"/>
      <c r="B152" s="69"/>
      <c r="C152" s="69"/>
      <c r="D152" s="69"/>
      <c r="E152" s="69"/>
      <c r="F152" s="69"/>
      <c r="G152" s="69"/>
      <c r="H152" s="69"/>
      <c r="I152" s="69"/>
    </row>
    <row r="153" spans="1:9">
      <c r="A153" s="69"/>
      <c r="B153" s="69"/>
      <c r="C153" s="69"/>
      <c r="D153" s="69"/>
      <c r="E153" s="69"/>
      <c r="F153" s="69"/>
      <c r="G153" s="69"/>
      <c r="H153" s="69"/>
      <c r="I153" s="69"/>
    </row>
    <row r="154" spans="1:9">
      <c r="A154" s="69"/>
      <c r="B154" s="69"/>
      <c r="C154" s="69"/>
      <c r="D154" s="69"/>
      <c r="E154" s="69"/>
      <c r="F154" s="69"/>
      <c r="G154" s="69"/>
      <c r="H154" s="69"/>
      <c r="I154" s="69"/>
    </row>
    <row r="155" spans="1:9">
      <c r="A155" s="69"/>
      <c r="B155" s="69"/>
      <c r="C155" s="69"/>
      <c r="D155" s="69"/>
      <c r="E155" s="69"/>
      <c r="F155" s="69"/>
      <c r="G155" s="69"/>
      <c r="H155" s="69"/>
      <c r="I155" s="69"/>
    </row>
    <row r="156" spans="1:9">
      <c r="A156" s="69"/>
      <c r="B156" s="69"/>
      <c r="C156" s="69"/>
      <c r="D156" s="69"/>
      <c r="E156" s="69"/>
      <c r="F156" s="69"/>
      <c r="G156" s="69"/>
      <c r="H156" s="69"/>
      <c r="I156" s="69"/>
    </row>
    <row r="157" spans="1:9">
      <c r="A157" s="69"/>
      <c r="B157" s="69"/>
      <c r="C157" s="69"/>
      <c r="D157" s="69"/>
      <c r="E157" s="69"/>
      <c r="F157" s="69"/>
      <c r="G157" s="69"/>
      <c r="H157" s="69"/>
      <c r="I157" s="69"/>
    </row>
    <row r="158" spans="1:9">
      <c r="A158" s="69"/>
      <c r="B158" s="69"/>
      <c r="C158" s="69"/>
      <c r="D158" s="69"/>
      <c r="E158" s="69"/>
      <c r="F158" s="69"/>
      <c r="G158" s="69"/>
      <c r="H158" s="69"/>
      <c r="I158" s="69"/>
    </row>
    <row r="159" spans="1:9">
      <c r="A159" s="69"/>
      <c r="B159" s="69"/>
      <c r="C159" s="69"/>
      <c r="D159" s="69"/>
      <c r="E159" s="69"/>
      <c r="F159" s="69"/>
      <c r="G159" s="69"/>
      <c r="H159" s="69"/>
      <c r="I159" s="69"/>
    </row>
    <row r="160" spans="1:9">
      <c r="A160" s="69"/>
      <c r="B160" s="69"/>
      <c r="C160" s="69"/>
      <c r="D160" s="69"/>
      <c r="E160" s="69"/>
      <c r="F160" s="69"/>
      <c r="G160" s="69"/>
      <c r="H160" s="69"/>
      <c r="I160" s="69"/>
    </row>
    <row r="161" spans="1:9">
      <c r="A161" s="69"/>
      <c r="B161" s="69"/>
      <c r="C161" s="69"/>
      <c r="D161" s="69"/>
      <c r="E161" s="69"/>
      <c r="F161" s="69"/>
      <c r="G161" s="69"/>
      <c r="H161" s="69"/>
      <c r="I161" s="69"/>
    </row>
    <row r="162" spans="1:9">
      <c r="A162" s="69"/>
      <c r="B162" s="69"/>
      <c r="C162" s="69"/>
      <c r="D162" s="69"/>
      <c r="E162" s="69"/>
      <c r="F162" s="69"/>
      <c r="G162" s="69"/>
      <c r="H162" s="69"/>
      <c r="I162" s="69"/>
    </row>
    <row r="163" spans="1:9">
      <c r="A163" s="69"/>
      <c r="B163" s="69"/>
      <c r="C163" s="69"/>
      <c r="D163" s="69"/>
      <c r="E163" s="69"/>
      <c r="F163" s="69"/>
      <c r="G163" s="69"/>
      <c r="H163" s="69"/>
      <c r="I163" s="69"/>
    </row>
    <row r="164" spans="1:9">
      <c r="A164" s="69"/>
      <c r="B164" s="69"/>
      <c r="C164" s="69"/>
      <c r="D164" s="69"/>
      <c r="E164" s="69"/>
      <c r="F164" s="69"/>
      <c r="G164" s="69"/>
      <c r="H164" s="69"/>
      <c r="I164" s="69"/>
    </row>
    <row r="165" spans="1:9">
      <c r="A165" s="69"/>
      <c r="B165" s="69"/>
      <c r="C165" s="69"/>
      <c r="D165" s="69"/>
      <c r="E165" s="69"/>
      <c r="F165" s="69"/>
      <c r="G165" s="69"/>
      <c r="H165" s="69"/>
      <c r="I165" s="69"/>
    </row>
    <row r="166" spans="1:9">
      <c r="A166" s="69"/>
      <c r="B166" s="69"/>
      <c r="C166" s="69"/>
      <c r="D166" s="69"/>
      <c r="E166" s="69"/>
      <c r="F166" s="69"/>
      <c r="G166" s="69"/>
      <c r="H166" s="69"/>
      <c r="I166" s="69"/>
    </row>
    <row r="167" spans="1:9">
      <c r="A167" s="69"/>
      <c r="B167" s="69"/>
      <c r="C167" s="69"/>
      <c r="D167" s="69"/>
      <c r="E167" s="69"/>
      <c r="F167" s="69"/>
      <c r="G167" s="69"/>
      <c r="H167" s="69"/>
      <c r="I167" s="69"/>
    </row>
    <row r="168" spans="1:9">
      <c r="A168" s="69"/>
      <c r="B168" s="69"/>
      <c r="C168" s="69"/>
      <c r="D168" s="69"/>
      <c r="E168" s="69"/>
      <c r="F168" s="69"/>
      <c r="G168" s="69"/>
      <c r="H168" s="69"/>
      <c r="I168" s="69"/>
    </row>
    <row r="169" spans="1:9">
      <c r="A169" s="69"/>
      <c r="B169" s="69"/>
      <c r="C169" s="69"/>
      <c r="D169" s="69"/>
      <c r="E169" s="69"/>
      <c r="F169" s="69"/>
      <c r="G169" s="69"/>
      <c r="H169" s="69"/>
      <c r="I169" s="69"/>
    </row>
    <row r="170" spans="1:9">
      <c r="A170" s="69"/>
      <c r="B170" s="69"/>
      <c r="C170" s="69"/>
      <c r="D170" s="69"/>
      <c r="E170" s="69"/>
      <c r="F170" s="69"/>
      <c r="G170" s="69"/>
      <c r="H170" s="69"/>
      <c r="I170" s="69"/>
    </row>
    <row r="171" spans="1:9">
      <c r="A171" s="69"/>
      <c r="B171" s="69"/>
      <c r="C171" s="69"/>
      <c r="D171" s="69"/>
      <c r="E171" s="69"/>
      <c r="F171" s="69"/>
      <c r="G171" s="69"/>
      <c r="H171" s="69"/>
      <c r="I171" s="69"/>
    </row>
    <row r="172" spans="1:9">
      <c r="A172" s="69"/>
      <c r="B172" s="69"/>
      <c r="C172" s="69"/>
      <c r="D172" s="69"/>
      <c r="E172" s="69"/>
      <c r="F172" s="69"/>
      <c r="G172" s="69"/>
      <c r="H172" s="69"/>
      <c r="I172" s="69"/>
    </row>
    <row r="173" spans="1:9">
      <c r="A173" s="69"/>
      <c r="B173" s="69"/>
      <c r="C173" s="69"/>
      <c r="D173" s="69"/>
      <c r="E173" s="69"/>
      <c r="F173" s="69"/>
      <c r="G173" s="69"/>
      <c r="H173" s="69"/>
      <c r="I173" s="69"/>
    </row>
    <row r="174" spans="1:9">
      <c r="A174" s="69"/>
      <c r="B174" s="69"/>
      <c r="C174" s="69"/>
      <c r="D174" s="69"/>
      <c r="E174" s="69"/>
      <c r="F174" s="69"/>
      <c r="G174" s="69"/>
      <c r="H174" s="69"/>
      <c r="I174" s="69"/>
    </row>
    <row r="175" spans="1:9">
      <c r="A175" s="69"/>
      <c r="B175" s="69"/>
      <c r="C175" s="69"/>
      <c r="D175" s="69"/>
      <c r="E175" s="69"/>
      <c r="F175" s="69"/>
      <c r="G175" s="69"/>
      <c r="H175" s="69"/>
      <c r="I175" s="69"/>
    </row>
    <row r="176" spans="1:9">
      <c r="A176" s="69"/>
      <c r="B176" s="69"/>
      <c r="C176" s="69"/>
      <c r="D176" s="69"/>
      <c r="E176" s="69"/>
      <c r="F176" s="69"/>
      <c r="G176" s="69"/>
      <c r="H176" s="69"/>
      <c r="I176" s="69"/>
    </row>
    <row r="177" spans="1:9">
      <c r="A177" s="69"/>
      <c r="B177" s="69"/>
      <c r="C177" s="69"/>
      <c r="D177" s="69"/>
      <c r="E177" s="69"/>
      <c r="F177" s="69"/>
      <c r="G177" s="69"/>
      <c r="H177" s="69"/>
      <c r="I177" s="69"/>
    </row>
    <row r="178" spans="1:9">
      <c r="A178" s="69"/>
      <c r="B178" s="69"/>
      <c r="C178" s="69"/>
      <c r="D178" s="69"/>
      <c r="E178" s="69"/>
      <c r="F178" s="69"/>
      <c r="G178" s="69"/>
      <c r="H178" s="69"/>
      <c r="I178" s="69"/>
    </row>
    <row r="179" spans="1:9">
      <c r="A179" s="69"/>
      <c r="B179" s="69"/>
      <c r="C179" s="69"/>
      <c r="D179" s="69"/>
      <c r="E179" s="69"/>
      <c r="F179" s="69"/>
      <c r="G179" s="69"/>
      <c r="H179" s="69"/>
      <c r="I179" s="69"/>
    </row>
    <row r="180" spans="1:9">
      <c r="A180" s="69"/>
      <c r="B180" s="69"/>
      <c r="C180" s="69"/>
      <c r="D180" s="69"/>
      <c r="E180" s="69"/>
      <c r="F180" s="69"/>
      <c r="G180" s="69"/>
      <c r="H180" s="69"/>
      <c r="I180" s="69"/>
    </row>
    <row r="181" spans="1:9">
      <c r="A181" s="69"/>
      <c r="B181" s="69"/>
      <c r="C181" s="69"/>
      <c r="D181" s="69"/>
      <c r="E181" s="69"/>
      <c r="F181" s="69"/>
      <c r="G181" s="69"/>
      <c r="H181" s="69"/>
      <c r="I181" s="69"/>
    </row>
    <row r="182" spans="1:9">
      <c r="A182" s="69"/>
      <c r="B182" s="69"/>
      <c r="C182" s="69"/>
      <c r="D182" s="69"/>
      <c r="E182" s="69"/>
      <c r="F182" s="69"/>
      <c r="G182" s="69"/>
      <c r="H182" s="69"/>
      <c r="I182" s="69"/>
    </row>
    <row r="183" spans="1:9">
      <c r="A183" s="69"/>
      <c r="B183" s="69"/>
      <c r="C183" s="69"/>
      <c r="D183" s="69"/>
      <c r="E183" s="69"/>
      <c r="F183" s="69"/>
      <c r="G183" s="69"/>
      <c r="H183" s="69"/>
      <c r="I183" s="69"/>
    </row>
    <row r="184" spans="1:9">
      <c r="A184" s="69"/>
      <c r="B184" s="69"/>
      <c r="C184" s="69"/>
      <c r="D184" s="69"/>
      <c r="E184" s="69"/>
      <c r="F184" s="69"/>
      <c r="G184" s="69"/>
      <c r="H184" s="69"/>
      <c r="I184" s="69"/>
    </row>
    <row r="185" spans="1:9">
      <c r="A185" s="69"/>
      <c r="B185" s="69"/>
      <c r="C185" s="69"/>
      <c r="D185" s="69"/>
      <c r="E185" s="69"/>
      <c r="F185" s="69"/>
      <c r="G185" s="69"/>
      <c r="H185" s="69"/>
      <c r="I185" s="69"/>
    </row>
    <row r="186" spans="1:9">
      <c r="A186" s="69"/>
      <c r="B186" s="69"/>
      <c r="C186" s="69"/>
      <c r="D186" s="69"/>
      <c r="E186" s="69"/>
      <c r="F186" s="69"/>
      <c r="G186" s="69"/>
      <c r="H186" s="69"/>
      <c r="I186" s="69"/>
    </row>
    <row r="187" spans="1:9">
      <c r="A187" s="69"/>
      <c r="B187" s="69"/>
      <c r="C187" s="69"/>
      <c r="D187" s="69"/>
      <c r="E187" s="69"/>
      <c r="F187" s="69"/>
      <c r="G187" s="69"/>
      <c r="H187" s="69"/>
      <c r="I187" s="69"/>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2:J186"/>
  <sheetViews>
    <sheetView workbookViewId="0">
      <selection activeCell="K11" sqref="K11"/>
    </sheetView>
  </sheetViews>
  <sheetFormatPr defaultRowHeight="15"/>
  <cols>
    <col min="1" max="1" width="3" style="172" bestFit="1" customWidth="1"/>
    <col min="2" max="2" width="9" style="172" customWidth="1"/>
    <col min="3" max="3" width="7" style="172" bestFit="1" customWidth="1"/>
    <col min="4" max="4" width="5" style="172" customWidth="1"/>
    <col min="5" max="5" width="33.85546875" style="172" customWidth="1"/>
    <col min="6" max="6" width="7.42578125" style="172" bestFit="1" customWidth="1"/>
    <col min="7" max="7" width="6.5703125" style="172" bestFit="1" customWidth="1"/>
    <col min="8" max="8" width="7.28515625" style="172" customWidth="1"/>
    <col min="9" max="9" width="7.85546875" style="172" customWidth="1"/>
    <col min="10" max="256" width="9.140625" style="172"/>
    <col min="257" max="257" width="3" style="172" bestFit="1" customWidth="1"/>
    <col min="258" max="258" width="9" style="172" customWidth="1"/>
    <col min="259" max="259" width="7" style="172" bestFit="1" customWidth="1"/>
    <col min="260" max="260" width="5" style="172" customWidth="1"/>
    <col min="261" max="261" width="33.85546875" style="172" customWidth="1"/>
    <col min="262" max="262" width="7.42578125" style="172" bestFit="1" customWidth="1"/>
    <col min="263" max="263" width="6.5703125" style="172" bestFit="1" customWidth="1"/>
    <col min="264" max="264" width="7.28515625" style="172" customWidth="1"/>
    <col min="265" max="265" width="7.85546875" style="172" customWidth="1"/>
    <col min="266" max="512" width="9.140625" style="172"/>
    <col min="513" max="513" width="3" style="172" bestFit="1" customWidth="1"/>
    <col min="514" max="514" width="9" style="172" customWidth="1"/>
    <col min="515" max="515" width="7" style="172" bestFit="1" customWidth="1"/>
    <col min="516" max="516" width="5" style="172" customWidth="1"/>
    <col min="517" max="517" width="33.85546875" style="172" customWidth="1"/>
    <col min="518" max="518" width="7.42578125" style="172" bestFit="1" customWidth="1"/>
    <col min="519" max="519" width="6.5703125" style="172" bestFit="1" customWidth="1"/>
    <col min="520" max="520" width="7.28515625" style="172" customWidth="1"/>
    <col min="521" max="521" width="7.85546875" style="172" customWidth="1"/>
    <col min="522" max="768" width="9.140625" style="172"/>
    <col min="769" max="769" width="3" style="172" bestFit="1" customWidth="1"/>
    <col min="770" max="770" width="9" style="172" customWidth="1"/>
    <col min="771" max="771" width="7" style="172" bestFit="1" customWidth="1"/>
    <col min="772" max="772" width="5" style="172" customWidth="1"/>
    <col min="773" max="773" width="33.85546875" style="172" customWidth="1"/>
    <col min="774" max="774" width="7.42578125" style="172" bestFit="1" customWidth="1"/>
    <col min="775" max="775" width="6.5703125" style="172" bestFit="1" customWidth="1"/>
    <col min="776" max="776" width="7.28515625" style="172" customWidth="1"/>
    <col min="777" max="777" width="7.85546875" style="172" customWidth="1"/>
    <col min="778" max="1024" width="9.140625" style="172"/>
    <col min="1025" max="1025" width="3" style="172" bestFit="1" customWidth="1"/>
    <col min="1026" max="1026" width="9" style="172" customWidth="1"/>
    <col min="1027" max="1027" width="7" style="172" bestFit="1" customWidth="1"/>
    <col min="1028" max="1028" width="5" style="172" customWidth="1"/>
    <col min="1029" max="1029" width="33.85546875" style="172" customWidth="1"/>
    <col min="1030" max="1030" width="7.42578125" style="172" bestFit="1" customWidth="1"/>
    <col min="1031" max="1031" width="6.5703125" style="172" bestFit="1" customWidth="1"/>
    <col min="1032" max="1032" width="7.28515625" style="172" customWidth="1"/>
    <col min="1033" max="1033" width="7.85546875" style="172" customWidth="1"/>
    <col min="1034" max="1280" width="9.140625" style="172"/>
    <col min="1281" max="1281" width="3" style="172" bestFit="1" customWidth="1"/>
    <col min="1282" max="1282" width="9" style="172" customWidth="1"/>
    <col min="1283" max="1283" width="7" style="172" bestFit="1" customWidth="1"/>
    <col min="1284" max="1284" width="5" style="172" customWidth="1"/>
    <col min="1285" max="1285" width="33.85546875" style="172" customWidth="1"/>
    <col min="1286" max="1286" width="7.42578125" style="172" bestFit="1" customWidth="1"/>
    <col min="1287" max="1287" width="6.5703125" style="172" bestFit="1" customWidth="1"/>
    <col min="1288" max="1288" width="7.28515625" style="172" customWidth="1"/>
    <col min="1289" max="1289" width="7.85546875" style="172" customWidth="1"/>
    <col min="1290" max="1536" width="9.140625" style="172"/>
    <col min="1537" max="1537" width="3" style="172" bestFit="1" customWidth="1"/>
    <col min="1538" max="1538" width="9" style="172" customWidth="1"/>
    <col min="1539" max="1539" width="7" style="172" bestFit="1" customWidth="1"/>
    <col min="1540" max="1540" width="5" style="172" customWidth="1"/>
    <col min="1541" max="1541" width="33.85546875" style="172" customWidth="1"/>
    <col min="1542" max="1542" width="7.42578125" style="172" bestFit="1" customWidth="1"/>
    <col min="1543" max="1543" width="6.5703125" style="172" bestFit="1" customWidth="1"/>
    <col min="1544" max="1544" width="7.28515625" style="172" customWidth="1"/>
    <col min="1545" max="1545" width="7.85546875" style="172" customWidth="1"/>
    <col min="1546" max="1792" width="9.140625" style="172"/>
    <col min="1793" max="1793" width="3" style="172" bestFit="1" customWidth="1"/>
    <col min="1794" max="1794" width="9" style="172" customWidth="1"/>
    <col min="1795" max="1795" width="7" style="172" bestFit="1" customWidth="1"/>
    <col min="1796" max="1796" width="5" style="172" customWidth="1"/>
    <col min="1797" max="1797" width="33.85546875" style="172" customWidth="1"/>
    <col min="1798" max="1798" width="7.42578125" style="172" bestFit="1" customWidth="1"/>
    <col min="1799" max="1799" width="6.5703125" style="172" bestFit="1" customWidth="1"/>
    <col min="1800" max="1800" width="7.28515625" style="172" customWidth="1"/>
    <col min="1801" max="1801" width="7.85546875" style="172" customWidth="1"/>
    <col min="1802" max="2048" width="9.140625" style="172"/>
    <col min="2049" max="2049" width="3" style="172" bestFit="1" customWidth="1"/>
    <col min="2050" max="2050" width="9" style="172" customWidth="1"/>
    <col min="2051" max="2051" width="7" style="172" bestFit="1" customWidth="1"/>
    <col min="2052" max="2052" width="5" style="172" customWidth="1"/>
    <col min="2053" max="2053" width="33.85546875" style="172" customWidth="1"/>
    <col min="2054" max="2054" width="7.42578125" style="172" bestFit="1" customWidth="1"/>
    <col min="2055" max="2055" width="6.5703125" style="172" bestFit="1" customWidth="1"/>
    <col min="2056" max="2056" width="7.28515625" style="172" customWidth="1"/>
    <col min="2057" max="2057" width="7.85546875" style="172" customWidth="1"/>
    <col min="2058" max="2304" width="9.140625" style="172"/>
    <col min="2305" max="2305" width="3" style="172" bestFit="1" customWidth="1"/>
    <col min="2306" max="2306" width="9" style="172" customWidth="1"/>
    <col min="2307" max="2307" width="7" style="172" bestFit="1" customWidth="1"/>
    <col min="2308" max="2308" width="5" style="172" customWidth="1"/>
    <col min="2309" max="2309" width="33.85546875" style="172" customWidth="1"/>
    <col min="2310" max="2310" width="7.42578125" style="172" bestFit="1" customWidth="1"/>
    <col min="2311" max="2311" width="6.5703125" style="172" bestFit="1" customWidth="1"/>
    <col min="2312" max="2312" width="7.28515625" style="172" customWidth="1"/>
    <col min="2313" max="2313" width="7.85546875" style="172" customWidth="1"/>
    <col min="2314" max="2560" width="9.140625" style="172"/>
    <col min="2561" max="2561" width="3" style="172" bestFit="1" customWidth="1"/>
    <col min="2562" max="2562" width="9" style="172" customWidth="1"/>
    <col min="2563" max="2563" width="7" style="172" bestFit="1" customWidth="1"/>
    <col min="2564" max="2564" width="5" style="172" customWidth="1"/>
    <col min="2565" max="2565" width="33.85546875" style="172" customWidth="1"/>
    <col min="2566" max="2566" width="7.42578125" style="172" bestFit="1" customWidth="1"/>
    <col min="2567" max="2567" width="6.5703125" style="172" bestFit="1" customWidth="1"/>
    <col min="2568" max="2568" width="7.28515625" style="172" customWidth="1"/>
    <col min="2569" max="2569" width="7.85546875" style="172" customWidth="1"/>
    <col min="2570" max="2816" width="9.140625" style="172"/>
    <col min="2817" max="2817" width="3" style="172" bestFit="1" customWidth="1"/>
    <col min="2818" max="2818" width="9" style="172" customWidth="1"/>
    <col min="2819" max="2819" width="7" style="172" bestFit="1" customWidth="1"/>
    <col min="2820" max="2820" width="5" style="172" customWidth="1"/>
    <col min="2821" max="2821" width="33.85546875" style="172" customWidth="1"/>
    <col min="2822" max="2822" width="7.42578125" style="172" bestFit="1" customWidth="1"/>
    <col min="2823" max="2823" width="6.5703125" style="172" bestFit="1" customWidth="1"/>
    <col min="2824" max="2824" width="7.28515625" style="172" customWidth="1"/>
    <col min="2825" max="2825" width="7.85546875" style="172" customWidth="1"/>
    <col min="2826" max="3072" width="9.140625" style="172"/>
    <col min="3073" max="3073" width="3" style="172" bestFit="1" customWidth="1"/>
    <col min="3074" max="3074" width="9" style="172" customWidth="1"/>
    <col min="3075" max="3075" width="7" style="172" bestFit="1" customWidth="1"/>
    <col min="3076" max="3076" width="5" style="172" customWidth="1"/>
    <col min="3077" max="3077" width="33.85546875" style="172" customWidth="1"/>
    <col min="3078" max="3078" width="7.42578125" style="172" bestFit="1" customWidth="1"/>
    <col min="3079" max="3079" width="6.5703125" style="172" bestFit="1" customWidth="1"/>
    <col min="3080" max="3080" width="7.28515625" style="172" customWidth="1"/>
    <col min="3081" max="3081" width="7.85546875" style="172" customWidth="1"/>
    <col min="3082" max="3328" width="9.140625" style="172"/>
    <col min="3329" max="3329" width="3" style="172" bestFit="1" customWidth="1"/>
    <col min="3330" max="3330" width="9" style="172" customWidth="1"/>
    <col min="3331" max="3331" width="7" style="172" bestFit="1" customWidth="1"/>
    <col min="3332" max="3332" width="5" style="172" customWidth="1"/>
    <col min="3333" max="3333" width="33.85546875" style="172" customWidth="1"/>
    <col min="3334" max="3334" width="7.42578125" style="172" bestFit="1" customWidth="1"/>
    <col min="3335" max="3335" width="6.5703125" style="172" bestFit="1" customWidth="1"/>
    <col min="3336" max="3336" width="7.28515625" style="172" customWidth="1"/>
    <col min="3337" max="3337" width="7.85546875" style="172" customWidth="1"/>
    <col min="3338" max="3584" width="9.140625" style="172"/>
    <col min="3585" max="3585" width="3" style="172" bestFit="1" customWidth="1"/>
    <col min="3586" max="3586" width="9" style="172" customWidth="1"/>
    <col min="3587" max="3587" width="7" style="172" bestFit="1" customWidth="1"/>
    <col min="3588" max="3588" width="5" style="172" customWidth="1"/>
    <col min="3589" max="3589" width="33.85546875" style="172" customWidth="1"/>
    <col min="3590" max="3590" width="7.42578125" style="172" bestFit="1" customWidth="1"/>
    <col min="3591" max="3591" width="6.5703125" style="172" bestFit="1" customWidth="1"/>
    <col min="3592" max="3592" width="7.28515625" style="172" customWidth="1"/>
    <col min="3593" max="3593" width="7.85546875" style="172" customWidth="1"/>
    <col min="3594" max="3840" width="9.140625" style="172"/>
    <col min="3841" max="3841" width="3" style="172" bestFit="1" customWidth="1"/>
    <col min="3842" max="3842" width="9" style="172" customWidth="1"/>
    <col min="3843" max="3843" width="7" style="172" bestFit="1" customWidth="1"/>
    <col min="3844" max="3844" width="5" style="172" customWidth="1"/>
    <col min="3845" max="3845" width="33.85546875" style="172" customWidth="1"/>
    <col min="3846" max="3846" width="7.42578125" style="172" bestFit="1" customWidth="1"/>
    <col min="3847" max="3847" width="6.5703125" style="172" bestFit="1" customWidth="1"/>
    <col min="3848" max="3848" width="7.28515625" style="172" customWidth="1"/>
    <col min="3849" max="3849" width="7.85546875" style="172" customWidth="1"/>
    <col min="3850" max="4096" width="9.140625" style="172"/>
    <col min="4097" max="4097" width="3" style="172" bestFit="1" customWidth="1"/>
    <col min="4098" max="4098" width="9" style="172" customWidth="1"/>
    <col min="4099" max="4099" width="7" style="172" bestFit="1" customWidth="1"/>
    <col min="4100" max="4100" width="5" style="172" customWidth="1"/>
    <col min="4101" max="4101" width="33.85546875" style="172" customWidth="1"/>
    <col min="4102" max="4102" width="7.42578125" style="172" bestFit="1" customWidth="1"/>
    <col min="4103" max="4103" width="6.5703125" style="172" bestFit="1" customWidth="1"/>
    <col min="4104" max="4104" width="7.28515625" style="172" customWidth="1"/>
    <col min="4105" max="4105" width="7.85546875" style="172" customWidth="1"/>
    <col min="4106" max="4352" width="9.140625" style="172"/>
    <col min="4353" max="4353" width="3" style="172" bestFit="1" customWidth="1"/>
    <col min="4354" max="4354" width="9" style="172" customWidth="1"/>
    <col min="4355" max="4355" width="7" style="172" bestFit="1" customWidth="1"/>
    <col min="4356" max="4356" width="5" style="172" customWidth="1"/>
    <col min="4357" max="4357" width="33.85546875" style="172" customWidth="1"/>
    <col min="4358" max="4358" width="7.42578125" style="172" bestFit="1" customWidth="1"/>
    <col min="4359" max="4359" width="6.5703125" style="172" bestFit="1" customWidth="1"/>
    <col min="4360" max="4360" width="7.28515625" style="172" customWidth="1"/>
    <col min="4361" max="4361" width="7.85546875" style="172" customWidth="1"/>
    <col min="4362" max="4608" width="9.140625" style="172"/>
    <col min="4609" max="4609" width="3" style="172" bestFit="1" customWidth="1"/>
    <col min="4610" max="4610" width="9" style="172" customWidth="1"/>
    <col min="4611" max="4611" width="7" style="172" bestFit="1" customWidth="1"/>
    <col min="4612" max="4612" width="5" style="172" customWidth="1"/>
    <col min="4613" max="4613" width="33.85546875" style="172" customWidth="1"/>
    <col min="4614" max="4614" width="7.42578125" style="172" bestFit="1" customWidth="1"/>
    <col min="4615" max="4615" width="6.5703125" style="172" bestFit="1" customWidth="1"/>
    <col min="4616" max="4616" width="7.28515625" style="172" customWidth="1"/>
    <col min="4617" max="4617" width="7.85546875" style="172" customWidth="1"/>
    <col min="4618" max="4864" width="9.140625" style="172"/>
    <col min="4865" max="4865" width="3" style="172" bestFit="1" customWidth="1"/>
    <col min="4866" max="4866" width="9" style="172" customWidth="1"/>
    <col min="4867" max="4867" width="7" style="172" bestFit="1" customWidth="1"/>
    <col min="4868" max="4868" width="5" style="172" customWidth="1"/>
    <col min="4869" max="4869" width="33.85546875" style="172" customWidth="1"/>
    <col min="4870" max="4870" width="7.42578125" style="172" bestFit="1" customWidth="1"/>
    <col min="4871" max="4871" width="6.5703125" style="172" bestFit="1" customWidth="1"/>
    <col min="4872" max="4872" width="7.28515625" style="172" customWidth="1"/>
    <col min="4873" max="4873" width="7.85546875" style="172" customWidth="1"/>
    <col min="4874" max="5120" width="9.140625" style="172"/>
    <col min="5121" max="5121" width="3" style="172" bestFit="1" customWidth="1"/>
    <col min="5122" max="5122" width="9" style="172" customWidth="1"/>
    <col min="5123" max="5123" width="7" style="172" bestFit="1" customWidth="1"/>
    <col min="5124" max="5124" width="5" style="172" customWidth="1"/>
    <col min="5125" max="5125" width="33.85546875" style="172" customWidth="1"/>
    <col min="5126" max="5126" width="7.42578125" style="172" bestFit="1" customWidth="1"/>
    <col min="5127" max="5127" width="6.5703125" style="172" bestFit="1" customWidth="1"/>
    <col min="5128" max="5128" width="7.28515625" style="172" customWidth="1"/>
    <col min="5129" max="5129" width="7.85546875" style="172" customWidth="1"/>
    <col min="5130" max="5376" width="9.140625" style="172"/>
    <col min="5377" max="5377" width="3" style="172" bestFit="1" customWidth="1"/>
    <col min="5378" max="5378" width="9" style="172" customWidth="1"/>
    <col min="5379" max="5379" width="7" style="172" bestFit="1" customWidth="1"/>
    <col min="5380" max="5380" width="5" style="172" customWidth="1"/>
    <col min="5381" max="5381" width="33.85546875" style="172" customWidth="1"/>
    <col min="5382" max="5382" width="7.42578125" style="172" bestFit="1" customWidth="1"/>
    <col min="5383" max="5383" width="6.5703125" style="172" bestFit="1" customWidth="1"/>
    <col min="5384" max="5384" width="7.28515625" style="172" customWidth="1"/>
    <col min="5385" max="5385" width="7.85546875" style="172" customWidth="1"/>
    <col min="5386" max="5632" width="9.140625" style="172"/>
    <col min="5633" max="5633" width="3" style="172" bestFit="1" customWidth="1"/>
    <col min="5634" max="5634" width="9" style="172" customWidth="1"/>
    <col min="5635" max="5635" width="7" style="172" bestFit="1" customWidth="1"/>
    <col min="5636" max="5636" width="5" style="172" customWidth="1"/>
    <col min="5637" max="5637" width="33.85546875" style="172" customWidth="1"/>
    <col min="5638" max="5638" width="7.42578125" style="172" bestFit="1" customWidth="1"/>
    <col min="5639" max="5639" width="6.5703125" style="172" bestFit="1" customWidth="1"/>
    <col min="5640" max="5640" width="7.28515625" style="172" customWidth="1"/>
    <col min="5641" max="5641" width="7.85546875" style="172" customWidth="1"/>
    <col min="5642" max="5888" width="9.140625" style="172"/>
    <col min="5889" max="5889" width="3" style="172" bestFit="1" customWidth="1"/>
    <col min="5890" max="5890" width="9" style="172" customWidth="1"/>
    <col min="5891" max="5891" width="7" style="172" bestFit="1" customWidth="1"/>
    <col min="5892" max="5892" width="5" style="172" customWidth="1"/>
    <col min="5893" max="5893" width="33.85546875" style="172" customWidth="1"/>
    <col min="5894" max="5894" width="7.42578125" style="172" bestFit="1" customWidth="1"/>
    <col min="5895" max="5895" width="6.5703125" style="172" bestFit="1" customWidth="1"/>
    <col min="5896" max="5896" width="7.28515625" style="172" customWidth="1"/>
    <col min="5897" max="5897" width="7.85546875" style="172" customWidth="1"/>
    <col min="5898" max="6144" width="9.140625" style="172"/>
    <col min="6145" max="6145" width="3" style="172" bestFit="1" customWidth="1"/>
    <col min="6146" max="6146" width="9" style="172" customWidth="1"/>
    <col min="6147" max="6147" width="7" style="172" bestFit="1" customWidth="1"/>
    <col min="6148" max="6148" width="5" style="172" customWidth="1"/>
    <col min="6149" max="6149" width="33.85546875" style="172" customWidth="1"/>
    <col min="6150" max="6150" width="7.42578125" style="172" bestFit="1" customWidth="1"/>
    <col min="6151" max="6151" width="6.5703125" style="172" bestFit="1" customWidth="1"/>
    <col min="6152" max="6152" width="7.28515625" style="172" customWidth="1"/>
    <col min="6153" max="6153" width="7.85546875" style="172" customWidth="1"/>
    <col min="6154" max="6400" width="9.140625" style="172"/>
    <col min="6401" max="6401" width="3" style="172" bestFit="1" customWidth="1"/>
    <col min="6402" max="6402" width="9" style="172" customWidth="1"/>
    <col min="6403" max="6403" width="7" style="172" bestFit="1" customWidth="1"/>
    <col min="6404" max="6404" width="5" style="172" customWidth="1"/>
    <col min="6405" max="6405" width="33.85546875" style="172" customWidth="1"/>
    <col min="6406" max="6406" width="7.42578125" style="172" bestFit="1" customWidth="1"/>
    <col min="6407" max="6407" width="6.5703125" style="172" bestFit="1" customWidth="1"/>
    <col min="6408" max="6408" width="7.28515625" style="172" customWidth="1"/>
    <col min="6409" max="6409" width="7.85546875" style="172" customWidth="1"/>
    <col min="6410" max="6656" width="9.140625" style="172"/>
    <col min="6657" max="6657" width="3" style="172" bestFit="1" customWidth="1"/>
    <col min="6658" max="6658" width="9" style="172" customWidth="1"/>
    <col min="6659" max="6659" width="7" style="172" bestFit="1" customWidth="1"/>
    <col min="6660" max="6660" width="5" style="172" customWidth="1"/>
    <col min="6661" max="6661" width="33.85546875" style="172" customWidth="1"/>
    <col min="6662" max="6662" width="7.42578125" style="172" bestFit="1" customWidth="1"/>
    <col min="6663" max="6663" width="6.5703125" style="172" bestFit="1" customWidth="1"/>
    <col min="6664" max="6664" width="7.28515625" style="172" customWidth="1"/>
    <col min="6665" max="6665" width="7.85546875" style="172" customWidth="1"/>
    <col min="6666" max="6912" width="9.140625" style="172"/>
    <col min="6913" max="6913" width="3" style="172" bestFit="1" customWidth="1"/>
    <col min="6914" max="6914" width="9" style="172" customWidth="1"/>
    <col min="6915" max="6915" width="7" style="172" bestFit="1" customWidth="1"/>
    <col min="6916" max="6916" width="5" style="172" customWidth="1"/>
    <col min="6917" max="6917" width="33.85546875" style="172" customWidth="1"/>
    <col min="6918" max="6918" width="7.42578125" style="172" bestFit="1" customWidth="1"/>
    <col min="6919" max="6919" width="6.5703125" style="172" bestFit="1" customWidth="1"/>
    <col min="6920" max="6920" width="7.28515625" style="172" customWidth="1"/>
    <col min="6921" max="6921" width="7.85546875" style="172" customWidth="1"/>
    <col min="6922" max="7168" width="9.140625" style="172"/>
    <col min="7169" max="7169" width="3" style="172" bestFit="1" customWidth="1"/>
    <col min="7170" max="7170" width="9" style="172" customWidth="1"/>
    <col min="7171" max="7171" width="7" style="172" bestFit="1" customWidth="1"/>
    <col min="7172" max="7172" width="5" style="172" customWidth="1"/>
    <col min="7173" max="7173" width="33.85546875" style="172" customWidth="1"/>
    <col min="7174" max="7174" width="7.42578125" style="172" bestFit="1" customWidth="1"/>
    <col min="7175" max="7175" width="6.5703125" style="172" bestFit="1" customWidth="1"/>
    <col min="7176" max="7176" width="7.28515625" style="172" customWidth="1"/>
    <col min="7177" max="7177" width="7.85546875" style="172" customWidth="1"/>
    <col min="7178" max="7424" width="9.140625" style="172"/>
    <col min="7425" max="7425" width="3" style="172" bestFit="1" customWidth="1"/>
    <col min="7426" max="7426" width="9" style="172" customWidth="1"/>
    <col min="7427" max="7427" width="7" style="172" bestFit="1" customWidth="1"/>
    <col min="7428" max="7428" width="5" style="172" customWidth="1"/>
    <col min="7429" max="7429" width="33.85546875" style="172" customWidth="1"/>
    <col min="7430" max="7430" width="7.42578125" style="172" bestFit="1" customWidth="1"/>
    <col min="7431" max="7431" width="6.5703125" style="172" bestFit="1" customWidth="1"/>
    <col min="7432" max="7432" width="7.28515625" style="172" customWidth="1"/>
    <col min="7433" max="7433" width="7.85546875" style="172" customWidth="1"/>
    <col min="7434" max="7680" width="9.140625" style="172"/>
    <col min="7681" max="7681" width="3" style="172" bestFit="1" customWidth="1"/>
    <col min="7682" max="7682" width="9" style="172" customWidth="1"/>
    <col min="7683" max="7683" width="7" style="172" bestFit="1" customWidth="1"/>
    <col min="7684" max="7684" width="5" style="172" customWidth="1"/>
    <col min="7685" max="7685" width="33.85546875" style="172" customWidth="1"/>
    <col min="7686" max="7686" width="7.42578125" style="172" bestFit="1" customWidth="1"/>
    <col min="7687" max="7687" width="6.5703125" style="172" bestFit="1" customWidth="1"/>
    <col min="7688" max="7688" width="7.28515625" style="172" customWidth="1"/>
    <col min="7689" max="7689" width="7.85546875" style="172" customWidth="1"/>
    <col min="7690" max="7936" width="9.140625" style="172"/>
    <col min="7937" max="7937" width="3" style="172" bestFit="1" customWidth="1"/>
    <col min="7938" max="7938" width="9" style="172" customWidth="1"/>
    <col min="7939" max="7939" width="7" style="172" bestFit="1" customWidth="1"/>
    <col min="7940" max="7940" width="5" style="172" customWidth="1"/>
    <col min="7941" max="7941" width="33.85546875" style="172" customWidth="1"/>
    <col min="7942" max="7942" width="7.42578125" style="172" bestFit="1" customWidth="1"/>
    <col min="7943" max="7943" width="6.5703125" style="172" bestFit="1" customWidth="1"/>
    <col min="7944" max="7944" width="7.28515625" style="172" customWidth="1"/>
    <col min="7945" max="7945" width="7.85546875" style="172" customWidth="1"/>
    <col min="7946" max="8192" width="9.140625" style="172"/>
    <col min="8193" max="8193" width="3" style="172" bestFit="1" customWidth="1"/>
    <col min="8194" max="8194" width="9" style="172" customWidth="1"/>
    <col min="8195" max="8195" width="7" style="172" bestFit="1" customWidth="1"/>
    <col min="8196" max="8196" width="5" style="172" customWidth="1"/>
    <col min="8197" max="8197" width="33.85546875" style="172" customWidth="1"/>
    <col min="8198" max="8198" width="7.42578125" style="172" bestFit="1" customWidth="1"/>
    <col min="8199" max="8199" width="6.5703125" style="172" bestFit="1" customWidth="1"/>
    <col min="8200" max="8200" width="7.28515625" style="172" customWidth="1"/>
    <col min="8201" max="8201" width="7.85546875" style="172" customWidth="1"/>
    <col min="8202" max="8448" width="9.140625" style="172"/>
    <col min="8449" max="8449" width="3" style="172" bestFit="1" customWidth="1"/>
    <col min="8450" max="8450" width="9" style="172" customWidth="1"/>
    <col min="8451" max="8451" width="7" style="172" bestFit="1" customWidth="1"/>
    <col min="8452" max="8452" width="5" style="172" customWidth="1"/>
    <col min="8453" max="8453" width="33.85546875" style="172" customWidth="1"/>
    <col min="8454" max="8454" width="7.42578125" style="172" bestFit="1" customWidth="1"/>
    <col min="8455" max="8455" width="6.5703125" style="172" bestFit="1" customWidth="1"/>
    <col min="8456" max="8456" width="7.28515625" style="172" customWidth="1"/>
    <col min="8457" max="8457" width="7.85546875" style="172" customWidth="1"/>
    <col min="8458" max="8704" width="9.140625" style="172"/>
    <col min="8705" max="8705" width="3" style="172" bestFit="1" customWidth="1"/>
    <col min="8706" max="8706" width="9" style="172" customWidth="1"/>
    <col min="8707" max="8707" width="7" style="172" bestFit="1" customWidth="1"/>
    <col min="8708" max="8708" width="5" style="172" customWidth="1"/>
    <col min="8709" max="8709" width="33.85546875" style="172" customWidth="1"/>
    <col min="8710" max="8710" width="7.42578125" style="172" bestFit="1" customWidth="1"/>
    <col min="8711" max="8711" width="6.5703125" style="172" bestFit="1" customWidth="1"/>
    <col min="8712" max="8712" width="7.28515625" style="172" customWidth="1"/>
    <col min="8713" max="8713" width="7.85546875" style="172" customWidth="1"/>
    <col min="8714" max="8960" width="9.140625" style="172"/>
    <col min="8961" max="8961" width="3" style="172" bestFit="1" customWidth="1"/>
    <col min="8962" max="8962" width="9" style="172" customWidth="1"/>
    <col min="8963" max="8963" width="7" style="172" bestFit="1" customWidth="1"/>
    <col min="8964" max="8964" width="5" style="172" customWidth="1"/>
    <col min="8965" max="8965" width="33.85546875" style="172" customWidth="1"/>
    <col min="8966" max="8966" width="7.42578125" style="172" bestFit="1" customWidth="1"/>
    <col min="8967" max="8967" width="6.5703125" style="172" bestFit="1" customWidth="1"/>
    <col min="8968" max="8968" width="7.28515625" style="172" customWidth="1"/>
    <col min="8969" max="8969" width="7.85546875" style="172" customWidth="1"/>
    <col min="8970" max="9216" width="9.140625" style="172"/>
    <col min="9217" max="9217" width="3" style="172" bestFit="1" customWidth="1"/>
    <col min="9218" max="9218" width="9" style="172" customWidth="1"/>
    <col min="9219" max="9219" width="7" style="172" bestFit="1" customWidth="1"/>
    <col min="9220" max="9220" width="5" style="172" customWidth="1"/>
    <col min="9221" max="9221" width="33.85546875" style="172" customWidth="1"/>
    <col min="9222" max="9222" width="7.42578125" style="172" bestFit="1" customWidth="1"/>
    <col min="9223" max="9223" width="6.5703125" style="172" bestFit="1" customWidth="1"/>
    <col min="9224" max="9224" width="7.28515625" style="172" customWidth="1"/>
    <col min="9225" max="9225" width="7.85546875" style="172" customWidth="1"/>
    <col min="9226" max="9472" width="9.140625" style="172"/>
    <col min="9473" max="9473" width="3" style="172" bestFit="1" customWidth="1"/>
    <col min="9474" max="9474" width="9" style="172" customWidth="1"/>
    <col min="9475" max="9475" width="7" style="172" bestFit="1" customWidth="1"/>
    <col min="9476" max="9476" width="5" style="172" customWidth="1"/>
    <col min="9477" max="9477" width="33.85546875" style="172" customWidth="1"/>
    <col min="9478" max="9478" width="7.42578125" style="172" bestFit="1" customWidth="1"/>
    <col min="9479" max="9479" width="6.5703125" style="172" bestFit="1" customWidth="1"/>
    <col min="9480" max="9480" width="7.28515625" style="172" customWidth="1"/>
    <col min="9481" max="9481" width="7.85546875" style="172" customWidth="1"/>
    <col min="9482" max="9728" width="9.140625" style="172"/>
    <col min="9729" max="9729" width="3" style="172" bestFit="1" customWidth="1"/>
    <col min="9730" max="9730" width="9" style="172" customWidth="1"/>
    <col min="9731" max="9731" width="7" style="172" bestFit="1" customWidth="1"/>
    <col min="9732" max="9732" width="5" style="172" customWidth="1"/>
    <col min="9733" max="9733" width="33.85546875" style="172" customWidth="1"/>
    <col min="9734" max="9734" width="7.42578125" style="172" bestFit="1" customWidth="1"/>
    <col min="9735" max="9735" width="6.5703125" style="172" bestFit="1" customWidth="1"/>
    <col min="9736" max="9736" width="7.28515625" style="172" customWidth="1"/>
    <col min="9737" max="9737" width="7.85546875" style="172" customWidth="1"/>
    <col min="9738" max="9984" width="9.140625" style="172"/>
    <col min="9985" max="9985" width="3" style="172" bestFit="1" customWidth="1"/>
    <col min="9986" max="9986" width="9" style="172" customWidth="1"/>
    <col min="9987" max="9987" width="7" style="172" bestFit="1" customWidth="1"/>
    <col min="9988" max="9988" width="5" style="172" customWidth="1"/>
    <col min="9989" max="9989" width="33.85546875" style="172" customWidth="1"/>
    <col min="9990" max="9990" width="7.42578125" style="172" bestFit="1" customWidth="1"/>
    <col min="9991" max="9991" width="6.5703125" style="172" bestFit="1" customWidth="1"/>
    <col min="9992" max="9992" width="7.28515625" style="172" customWidth="1"/>
    <col min="9993" max="9993" width="7.85546875" style="172" customWidth="1"/>
    <col min="9994" max="10240" width="9.140625" style="172"/>
    <col min="10241" max="10241" width="3" style="172" bestFit="1" customWidth="1"/>
    <col min="10242" max="10242" width="9" style="172" customWidth="1"/>
    <col min="10243" max="10243" width="7" style="172" bestFit="1" customWidth="1"/>
    <col min="10244" max="10244" width="5" style="172" customWidth="1"/>
    <col min="10245" max="10245" width="33.85546875" style="172" customWidth="1"/>
    <col min="10246" max="10246" width="7.42578125" style="172" bestFit="1" customWidth="1"/>
    <col min="10247" max="10247" width="6.5703125" style="172" bestFit="1" customWidth="1"/>
    <col min="10248" max="10248" width="7.28515625" style="172" customWidth="1"/>
    <col min="10249" max="10249" width="7.85546875" style="172" customWidth="1"/>
    <col min="10250" max="10496" width="9.140625" style="172"/>
    <col min="10497" max="10497" width="3" style="172" bestFit="1" customWidth="1"/>
    <col min="10498" max="10498" width="9" style="172" customWidth="1"/>
    <col min="10499" max="10499" width="7" style="172" bestFit="1" customWidth="1"/>
    <col min="10500" max="10500" width="5" style="172" customWidth="1"/>
    <col min="10501" max="10501" width="33.85546875" style="172" customWidth="1"/>
    <col min="10502" max="10502" width="7.42578125" style="172" bestFit="1" customWidth="1"/>
    <col min="10503" max="10503" width="6.5703125" style="172" bestFit="1" customWidth="1"/>
    <col min="10504" max="10504" width="7.28515625" style="172" customWidth="1"/>
    <col min="10505" max="10505" width="7.85546875" style="172" customWidth="1"/>
    <col min="10506" max="10752" width="9.140625" style="172"/>
    <col min="10753" max="10753" width="3" style="172" bestFit="1" customWidth="1"/>
    <col min="10754" max="10754" width="9" style="172" customWidth="1"/>
    <col min="10755" max="10755" width="7" style="172" bestFit="1" customWidth="1"/>
    <col min="10756" max="10756" width="5" style="172" customWidth="1"/>
    <col min="10757" max="10757" width="33.85546875" style="172" customWidth="1"/>
    <col min="10758" max="10758" width="7.42578125" style="172" bestFit="1" customWidth="1"/>
    <col min="10759" max="10759" width="6.5703125" style="172" bestFit="1" customWidth="1"/>
    <col min="10760" max="10760" width="7.28515625" style="172" customWidth="1"/>
    <col min="10761" max="10761" width="7.85546875" style="172" customWidth="1"/>
    <col min="10762" max="11008" width="9.140625" style="172"/>
    <col min="11009" max="11009" width="3" style="172" bestFit="1" customWidth="1"/>
    <col min="11010" max="11010" width="9" style="172" customWidth="1"/>
    <col min="11011" max="11011" width="7" style="172" bestFit="1" customWidth="1"/>
    <col min="11012" max="11012" width="5" style="172" customWidth="1"/>
    <col min="11013" max="11013" width="33.85546875" style="172" customWidth="1"/>
    <col min="11014" max="11014" width="7.42578125" style="172" bestFit="1" customWidth="1"/>
    <col min="11015" max="11015" width="6.5703125" style="172" bestFit="1" customWidth="1"/>
    <col min="11016" max="11016" width="7.28515625" style="172" customWidth="1"/>
    <col min="11017" max="11017" width="7.85546875" style="172" customWidth="1"/>
    <col min="11018" max="11264" width="9.140625" style="172"/>
    <col min="11265" max="11265" width="3" style="172" bestFit="1" customWidth="1"/>
    <col min="11266" max="11266" width="9" style="172" customWidth="1"/>
    <col min="11267" max="11267" width="7" style="172" bestFit="1" customWidth="1"/>
    <col min="11268" max="11268" width="5" style="172" customWidth="1"/>
    <col min="11269" max="11269" width="33.85546875" style="172" customWidth="1"/>
    <col min="11270" max="11270" width="7.42578125" style="172" bestFit="1" customWidth="1"/>
    <col min="11271" max="11271" width="6.5703125" style="172" bestFit="1" customWidth="1"/>
    <col min="11272" max="11272" width="7.28515625" style="172" customWidth="1"/>
    <col min="11273" max="11273" width="7.85546875" style="172" customWidth="1"/>
    <col min="11274" max="11520" width="9.140625" style="172"/>
    <col min="11521" max="11521" width="3" style="172" bestFit="1" customWidth="1"/>
    <col min="11522" max="11522" width="9" style="172" customWidth="1"/>
    <col min="11523" max="11523" width="7" style="172" bestFit="1" customWidth="1"/>
    <col min="11524" max="11524" width="5" style="172" customWidth="1"/>
    <col min="11525" max="11525" width="33.85546875" style="172" customWidth="1"/>
    <col min="11526" max="11526" width="7.42578125" style="172" bestFit="1" customWidth="1"/>
    <col min="11527" max="11527" width="6.5703125" style="172" bestFit="1" customWidth="1"/>
    <col min="11528" max="11528" width="7.28515625" style="172" customWidth="1"/>
    <col min="11529" max="11529" width="7.85546875" style="172" customWidth="1"/>
    <col min="11530" max="11776" width="9.140625" style="172"/>
    <col min="11777" max="11777" width="3" style="172" bestFit="1" customWidth="1"/>
    <col min="11778" max="11778" width="9" style="172" customWidth="1"/>
    <col min="11779" max="11779" width="7" style="172" bestFit="1" customWidth="1"/>
    <col min="11780" max="11780" width="5" style="172" customWidth="1"/>
    <col min="11781" max="11781" width="33.85546875" style="172" customWidth="1"/>
    <col min="11782" max="11782" width="7.42578125" style="172" bestFit="1" customWidth="1"/>
    <col min="11783" max="11783" width="6.5703125" style="172" bestFit="1" customWidth="1"/>
    <col min="11784" max="11784" width="7.28515625" style="172" customWidth="1"/>
    <col min="11785" max="11785" width="7.85546875" style="172" customWidth="1"/>
    <col min="11786" max="12032" width="9.140625" style="172"/>
    <col min="12033" max="12033" width="3" style="172" bestFit="1" customWidth="1"/>
    <col min="12034" max="12034" width="9" style="172" customWidth="1"/>
    <col min="12035" max="12035" width="7" style="172" bestFit="1" customWidth="1"/>
    <col min="12036" max="12036" width="5" style="172" customWidth="1"/>
    <col min="12037" max="12037" width="33.85546875" style="172" customWidth="1"/>
    <col min="12038" max="12038" width="7.42578125" style="172" bestFit="1" customWidth="1"/>
    <col min="12039" max="12039" width="6.5703125" style="172" bestFit="1" customWidth="1"/>
    <col min="12040" max="12040" width="7.28515625" style="172" customWidth="1"/>
    <col min="12041" max="12041" width="7.85546875" style="172" customWidth="1"/>
    <col min="12042" max="12288" width="9.140625" style="172"/>
    <col min="12289" max="12289" width="3" style="172" bestFit="1" customWidth="1"/>
    <col min="12290" max="12290" width="9" style="172" customWidth="1"/>
    <col min="12291" max="12291" width="7" style="172" bestFit="1" customWidth="1"/>
    <col min="12292" max="12292" width="5" style="172" customWidth="1"/>
    <col min="12293" max="12293" width="33.85546875" style="172" customWidth="1"/>
    <col min="12294" max="12294" width="7.42578125" style="172" bestFit="1" customWidth="1"/>
    <col min="12295" max="12295" width="6.5703125" style="172" bestFit="1" customWidth="1"/>
    <col min="12296" max="12296" width="7.28515625" style="172" customWidth="1"/>
    <col min="12297" max="12297" width="7.85546875" style="172" customWidth="1"/>
    <col min="12298" max="12544" width="9.140625" style="172"/>
    <col min="12545" max="12545" width="3" style="172" bestFit="1" customWidth="1"/>
    <col min="12546" max="12546" width="9" style="172" customWidth="1"/>
    <col min="12547" max="12547" width="7" style="172" bestFit="1" customWidth="1"/>
    <col min="12548" max="12548" width="5" style="172" customWidth="1"/>
    <col min="12549" max="12549" width="33.85546875" style="172" customWidth="1"/>
    <col min="12550" max="12550" width="7.42578125" style="172" bestFit="1" customWidth="1"/>
    <col min="12551" max="12551" width="6.5703125" style="172" bestFit="1" customWidth="1"/>
    <col min="12552" max="12552" width="7.28515625" style="172" customWidth="1"/>
    <col min="12553" max="12553" width="7.85546875" style="172" customWidth="1"/>
    <col min="12554" max="12800" width="9.140625" style="172"/>
    <col min="12801" max="12801" width="3" style="172" bestFit="1" customWidth="1"/>
    <col min="12802" max="12802" width="9" style="172" customWidth="1"/>
    <col min="12803" max="12803" width="7" style="172" bestFit="1" customWidth="1"/>
    <col min="12804" max="12804" width="5" style="172" customWidth="1"/>
    <col min="12805" max="12805" width="33.85546875" style="172" customWidth="1"/>
    <col min="12806" max="12806" width="7.42578125" style="172" bestFit="1" customWidth="1"/>
    <col min="12807" max="12807" width="6.5703125" style="172" bestFit="1" customWidth="1"/>
    <col min="12808" max="12808" width="7.28515625" style="172" customWidth="1"/>
    <col min="12809" max="12809" width="7.85546875" style="172" customWidth="1"/>
    <col min="12810" max="13056" width="9.140625" style="172"/>
    <col min="13057" max="13057" width="3" style="172" bestFit="1" customWidth="1"/>
    <col min="13058" max="13058" width="9" style="172" customWidth="1"/>
    <col min="13059" max="13059" width="7" style="172" bestFit="1" customWidth="1"/>
    <col min="13060" max="13060" width="5" style="172" customWidth="1"/>
    <col min="13061" max="13061" width="33.85546875" style="172" customWidth="1"/>
    <col min="13062" max="13062" width="7.42578125" style="172" bestFit="1" customWidth="1"/>
    <col min="13063" max="13063" width="6.5703125" style="172" bestFit="1" customWidth="1"/>
    <col min="13064" max="13064" width="7.28515625" style="172" customWidth="1"/>
    <col min="13065" max="13065" width="7.85546875" style="172" customWidth="1"/>
    <col min="13066" max="13312" width="9.140625" style="172"/>
    <col min="13313" max="13313" width="3" style="172" bestFit="1" customWidth="1"/>
    <col min="13314" max="13314" width="9" style="172" customWidth="1"/>
    <col min="13315" max="13315" width="7" style="172" bestFit="1" customWidth="1"/>
    <col min="13316" max="13316" width="5" style="172" customWidth="1"/>
    <col min="13317" max="13317" width="33.85546875" style="172" customWidth="1"/>
    <col min="13318" max="13318" width="7.42578125" style="172" bestFit="1" customWidth="1"/>
    <col min="13319" max="13319" width="6.5703125" style="172" bestFit="1" customWidth="1"/>
    <col min="13320" max="13320" width="7.28515625" style="172" customWidth="1"/>
    <col min="13321" max="13321" width="7.85546875" style="172" customWidth="1"/>
    <col min="13322" max="13568" width="9.140625" style="172"/>
    <col min="13569" max="13569" width="3" style="172" bestFit="1" customWidth="1"/>
    <col min="13570" max="13570" width="9" style="172" customWidth="1"/>
    <col min="13571" max="13571" width="7" style="172" bestFit="1" customWidth="1"/>
    <col min="13572" max="13572" width="5" style="172" customWidth="1"/>
    <col min="13573" max="13573" width="33.85546875" style="172" customWidth="1"/>
    <col min="13574" max="13574" width="7.42578125" style="172" bestFit="1" customWidth="1"/>
    <col min="13575" max="13575" width="6.5703125" style="172" bestFit="1" customWidth="1"/>
    <col min="13576" max="13576" width="7.28515625" style="172" customWidth="1"/>
    <col min="13577" max="13577" width="7.85546875" style="172" customWidth="1"/>
    <col min="13578" max="13824" width="9.140625" style="172"/>
    <col min="13825" max="13825" width="3" style="172" bestFit="1" customWidth="1"/>
    <col min="13826" max="13826" width="9" style="172" customWidth="1"/>
    <col min="13827" max="13827" width="7" style="172" bestFit="1" customWidth="1"/>
    <col min="13828" max="13828" width="5" style="172" customWidth="1"/>
    <col min="13829" max="13829" width="33.85546875" style="172" customWidth="1"/>
    <col min="13830" max="13830" width="7.42578125" style="172" bestFit="1" customWidth="1"/>
    <col min="13831" max="13831" width="6.5703125" style="172" bestFit="1" customWidth="1"/>
    <col min="13832" max="13832" width="7.28515625" style="172" customWidth="1"/>
    <col min="13833" max="13833" width="7.85546875" style="172" customWidth="1"/>
    <col min="13834" max="14080" width="9.140625" style="172"/>
    <col min="14081" max="14081" width="3" style="172" bestFit="1" customWidth="1"/>
    <col min="14082" max="14082" width="9" style="172" customWidth="1"/>
    <col min="14083" max="14083" width="7" style="172" bestFit="1" customWidth="1"/>
    <col min="14084" max="14084" width="5" style="172" customWidth="1"/>
    <col min="14085" max="14085" width="33.85546875" style="172" customWidth="1"/>
    <col min="14086" max="14086" width="7.42578125" style="172" bestFit="1" customWidth="1"/>
    <col min="14087" max="14087" width="6.5703125" style="172" bestFit="1" customWidth="1"/>
    <col min="14088" max="14088" width="7.28515625" style="172" customWidth="1"/>
    <col min="14089" max="14089" width="7.85546875" style="172" customWidth="1"/>
    <col min="14090" max="14336" width="9.140625" style="172"/>
    <col min="14337" max="14337" width="3" style="172" bestFit="1" customWidth="1"/>
    <col min="14338" max="14338" width="9" style="172" customWidth="1"/>
    <col min="14339" max="14339" width="7" style="172" bestFit="1" customWidth="1"/>
    <col min="14340" max="14340" width="5" style="172" customWidth="1"/>
    <col min="14341" max="14341" width="33.85546875" style="172" customWidth="1"/>
    <col min="14342" max="14342" width="7.42578125" style="172" bestFit="1" customWidth="1"/>
    <col min="14343" max="14343" width="6.5703125" style="172" bestFit="1" customWidth="1"/>
    <col min="14344" max="14344" width="7.28515625" style="172" customWidth="1"/>
    <col min="14345" max="14345" width="7.85546875" style="172" customWidth="1"/>
    <col min="14346" max="14592" width="9.140625" style="172"/>
    <col min="14593" max="14593" width="3" style="172" bestFit="1" customWidth="1"/>
    <col min="14594" max="14594" width="9" style="172" customWidth="1"/>
    <col min="14595" max="14595" width="7" style="172" bestFit="1" customWidth="1"/>
    <col min="14596" max="14596" width="5" style="172" customWidth="1"/>
    <col min="14597" max="14597" width="33.85546875" style="172" customWidth="1"/>
    <col min="14598" max="14598" width="7.42578125" style="172" bestFit="1" customWidth="1"/>
    <col min="14599" max="14599" width="6.5703125" style="172" bestFit="1" customWidth="1"/>
    <col min="14600" max="14600" width="7.28515625" style="172" customWidth="1"/>
    <col min="14601" max="14601" width="7.85546875" style="172" customWidth="1"/>
    <col min="14602" max="14848" width="9.140625" style="172"/>
    <col min="14849" max="14849" width="3" style="172" bestFit="1" customWidth="1"/>
    <col min="14850" max="14850" width="9" style="172" customWidth="1"/>
    <col min="14851" max="14851" width="7" style="172" bestFit="1" customWidth="1"/>
    <col min="14852" max="14852" width="5" style="172" customWidth="1"/>
    <col min="14853" max="14853" width="33.85546875" style="172" customWidth="1"/>
    <col min="14854" max="14854" width="7.42578125" style="172" bestFit="1" customWidth="1"/>
    <col min="14855" max="14855" width="6.5703125" style="172" bestFit="1" customWidth="1"/>
    <col min="14856" max="14856" width="7.28515625" style="172" customWidth="1"/>
    <col min="14857" max="14857" width="7.85546875" style="172" customWidth="1"/>
    <col min="14858" max="15104" width="9.140625" style="172"/>
    <col min="15105" max="15105" width="3" style="172" bestFit="1" customWidth="1"/>
    <col min="15106" max="15106" width="9" style="172" customWidth="1"/>
    <col min="15107" max="15107" width="7" style="172" bestFit="1" customWidth="1"/>
    <col min="15108" max="15108" width="5" style="172" customWidth="1"/>
    <col min="15109" max="15109" width="33.85546875" style="172" customWidth="1"/>
    <col min="15110" max="15110" width="7.42578125" style="172" bestFit="1" customWidth="1"/>
    <col min="15111" max="15111" width="6.5703125" style="172" bestFit="1" customWidth="1"/>
    <col min="15112" max="15112" width="7.28515625" style="172" customWidth="1"/>
    <col min="15113" max="15113" width="7.85546875" style="172" customWidth="1"/>
    <col min="15114" max="15360" width="9.140625" style="172"/>
    <col min="15361" max="15361" width="3" style="172" bestFit="1" customWidth="1"/>
    <col min="15362" max="15362" width="9" style="172" customWidth="1"/>
    <col min="15363" max="15363" width="7" style="172" bestFit="1" customWidth="1"/>
    <col min="15364" max="15364" width="5" style="172" customWidth="1"/>
    <col min="15365" max="15365" width="33.85546875" style="172" customWidth="1"/>
    <col min="15366" max="15366" width="7.42578125" style="172" bestFit="1" customWidth="1"/>
    <col min="15367" max="15367" width="6.5703125" style="172" bestFit="1" customWidth="1"/>
    <col min="15368" max="15368" width="7.28515625" style="172" customWidth="1"/>
    <col min="15369" max="15369" width="7.85546875" style="172" customWidth="1"/>
    <col min="15370" max="15616" width="9.140625" style="172"/>
    <col min="15617" max="15617" width="3" style="172" bestFit="1" customWidth="1"/>
    <col min="15618" max="15618" width="9" style="172" customWidth="1"/>
    <col min="15619" max="15619" width="7" style="172" bestFit="1" customWidth="1"/>
    <col min="15620" max="15620" width="5" style="172" customWidth="1"/>
    <col min="15621" max="15621" width="33.85546875" style="172" customWidth="1"/>
    <col min="15622" max="15622" width="7.42578125" style="172" bestFit="1" customWidth="1"/>
    <col min="15623" max="15623" width="6.5703125" style="172" bestFit="1" customWidth="1"/>
    <col min="15624" max="15624" width="7.28515625" style="172" customWidth="1"/>
    <col min="15625" max="15625" width="7.85546875" style="172" customWidth="1"/>
    <col min="15626" max="15872" width="9.140625" style="172"/>
    <col min="15873" max="15873" width="3" style="172" bestFit="1" customWidth="1"/>
    <col min="15874" max="15874" width="9" style="172" customWidth="1"/>
    <col min="15875" max="15875" width="7" style="172" bestFit="1" customWidth="1"/>
    <col min="15876" max="15876" width="5" style="172" customWidth="1"/>
    <col min="15877" max="15877" width="33.85546875" style="172" customWidth="1"/>
    <col min="15878" max="15878" width="7.42578125" style="172" bestFit="1" customWidth="1"/>
    <col min="15879" max="15879" width="6.5703125" style="172" bestFit="1" customWidth="1"/>
    <col min="15880" max="15880" width="7.28515625" style="172" customWidth="1"/>
    <col min="15881" max="15881" width="7.85546875" style="172" customWidth="1"/>
    <col min="15882" max="16128" width="9.140625" style="172"/>
    <col min="16129" max="16129" width="3" style="172" bestFit="1" customWidth="1"/>
    <col min="16130" max="16130" width="9" style="172" customWidth="1"/>
    <col min="16131" max="16131" width="7" style="172" bestFit="1" customWidth="1"/>
    <col min="16132" max="16132" width="5" style="172" customWidth="1"/>
    <col min="16133" max="16133" width="33.85546875" style="172" customWidth="1"/>
    <col min="16134" max="16134" width="7.42578125" style="172" bestFit="1" customWidth="1"/>
    <col min="16135" max="16135" width="6.5703125" style="172" bestFit="1" customWidth="1"/>
    <col min="16136" max="16136" width="7.28515625" style="172" customWidth="1"/>
    <col min="16137" max="16137" width="7.85546875" style="172" customWidth="1"/>
    <col min="16138" max="16384" width="9.140625" style="172"/>
  </cols>
  <sheetData>
    <row r="2" spans="1:10">
      <c r="E2" s="222" t="s">
        <v>940</v>
      </c>
    </row>
    <row r="4" spans="1:10" s="114" customFormat="1" ht="23.25">
      <c r="A4" s="174" t="s">
        <v>911</v>
      </c>
      <c r="B4" s="174" t="s">
        <v>912</v>
      </c>
      <c r="C4" s="175" t="s">
        <v>66</v>
      </c>
      <c r="D4" s="174" t="s">
        <v>913</v>
      </c>
      <c r="E4" s="174" t="s">
        <v>914</v>
      </c>
      <c r="F4" s="174" t="s">
        <v>69</v>
      </c>
      <c r="G4" s="176" t="s">
        <v>915</v>
      </c>
      <c r="H4" s="174" t="s">
        <v>916</v>
      </c>
      <c r="I4" s="176" t="s">
        <v>917</v>
      </c>
      <c r="J4" s="222"/>
    </row>
    <row r="5" spans="1:10">
      <c r="A5" s="177"/>
      <c r="B5" s="177"/>
      <c r="C5" s="177"/>
      <c r="D5" s="177"/>
      <c r="E5" s="177"/>
      <c r="F5" s="177"/>
      <c r="G5" s="178"/>
      <c r="H5" s="177"/>
      <c r="I5" s="178"/>
      <c r="J5" s="177"/>
    </row>
    <row r="6" spans="1:10" ht="56.25" customHeight="1">
      <c r="A6" s="183">
        <v>1</v>
      </c>
      <c r="B6" s="179" t="s">
        <v>950</v>
      </c>
      <c r="C6" s="187">
        <v>0.51</v>
      </c>
      <c r="D6" s="183" t="s">
        <v>303</v>
      </c>
      <c r="E6" s="181" t="s">
        <v>951</v>
      </c>
      <c r="F6" s="184"/>
      <c r="G6" s="184"/>
      <c r="H6" s="180"/>
      <c r="I6" s="180"/>
    </row>
    <row r="7" spans="1:10" ht="45">
      <c r="A7" s="183">
        <v>2</v>
      </c>
      <c r="B7" s="179" t="s">
        <v>935</v>
      </c>
      <c r="C7" s="183">
        <v>0.03</v>
      </c>
      <c r="D7" s="183" t="s">
        <v>936</v>
      </c>
      <c r="E7" s="181" t="s">
        <v>937</v>
      </c>
      <c r="F7" s="184"/>
      <c r="G7" s="184"/>
      <c r="H7" s="180"/>
      <c r="I7" s="180"/>
    </row>
    <row r="8" spans="1:10" ht="33.75">
      <c r="A8" s="183">
        <v>3</v>
      </c>
      <c r="B8" s="179" t="s">
        <v>948</v>
      </c>
      <c r="C8" s="182">
        <v>2.65</v>
      </c>
      <c r="D8" s="179" t="s">
        <v>85</v>
      </c>
      <c r="E8" s="179" t="s">
        <v>949</v>
      </c>
      <c r="F8" s="180"/>
      <c r="G8" s="180"/>
      <c r="H8" s="180"/>
      <c r="I8" s="180"/>
    </row>
    <row r="9" spans="1:10">
      <c r="A9" s="183"/>
      <c r="B9" s="179"/>
      <c r="C9" s="187"/>
      <c r="D9" s="183"/>
      <c r="E9" s="179"/>
      <c r="F9" s="184"/>
      <c r="G9" s="184"/>
      <c r="H9" s="184"/>
      <c r="I9" s="184"/>
    </row>
    <row r="10" spans="1:10">
      <c r="A10" s="183"/>
      <c r="B10" s="179"/>
      <c r="C10" s="183"/>
      <c r="D10" s="183"/>
      <c r="E10" s="183"/>
      <c r="F10" s="184"/>
      <c r="G10" s="184"/>
      <c r="H10" s="185"/>
      <c r="I10" s="185"/>
    </row>
    <row r="11" spans="1:10">
      <c r="A11" s="183"/>
      <c r="B11" s="179"/>
      <c r="C11" s="183"/>
      <c r="D11" s="183"/>
      <c r="E11" s="183"/>
      <c r="F11" s="184"/>
      <c r="G11" s="184"/>
      <c r="H11" s="185"/>
      <c r="I11" s="185"/>
    </row>
    <row r="12" spans="1:10" ht="15.75" customHeight="1">
      <c r="A12" s="183"/>
      <c r="B12" s="308"/>
      <c r="C12" s="308"/>
      <c r="D12" s="308"/>
      <c r="E12" s="308"/>
      <c r="F12" s="308"/>
      <c r="G12" s="308"/>
      <c r="H12" s="308"/>
      <c r="I12" s="308"/>
    </row>
    <row r="13" spans="1:10" ht="15.75" customHeight="1">
      <c r="A13" s="183"/>
      <c r="B13" s="221"/>
      <c r="C13" s="221"/>
      <c r="D13" s="221"/>
      <c r="E13" s="221"/>
      <c r="F13" s="221"/>
      <c r="G13" s="221"/>
      <c r="H13" s="221"/>
      <c r="I13" s="221"/>
    </row>
    <row r="14" spans="1:10">
      <c r="A14" s="183"/>
      <c r="B14" s="179"/>
      <c r="C14" s="182"/>
      <c r="D14" s="179"/>
      <c r="E14" s="179"/>
      <c r="F14" s="179"/>
      <c r="G14" s="179"/>
      <c r="H14" s="179"/>
      <c r="I14" s="189"/>
    </row>
    <row r="15" spans="1:10">
      <c r="A15" s="183"/>
      <c r="B15" s="179"/>
      <c r="C15" s="183"/>
      <c r="D15" s="183"/>
      <c r="E15" s="183"/>
      <c r="F15" s="186"/>
      <c r="G15" s="186"/>
      <c r="H15" s="186"/>
      <c r="I15" s="186"/>
    </row>
    <row r="16" spans="1:10">
      <c r="A16" s="183"/>
      <c r="B16" s="179"/>
      <c r="C16" s="183"/>
      <c r="D16" s="183"/>
      <c r="E16" s="183"/>
      <c r="F16" s="186"/>
      <c r="G16" s="186"/>
      <c r="H16" s="186"/>
      <c r="I16" s="186"/>
    </row>
    <row r="17" spans="1:9">
      <c r="A17" s="183"/>
      <c r="B17" s="179"/>
      <c r="C17" s="183"/>
      <c r="D17" s="183"/>
      <c r="E17" s="183"/>
      <c r="F17" s="186"/>
      <c r="G17" s="186"/>
      <c r="H17" s="186"/>
      <c r="I17" s="186"/>
    </row>
    <row r="18" spans="1:9">
      <c r="A18" s="183"/>
      <c r="B18" s="179"/>
      <c r="C18" s="183"/>
      <c r="D18" s="183"/>
      <c r="E18" s="183"/>
      <c r="F18" s="186"/>
      <c r="G18" s="186"/>
      <c r="H18" s="186"/>
      <c r="I18" s="186"/>
    </row>
    <row r="19" spans="1:9">
      <c r="A19" s="183"/>
      <c r="B19" s="179"/>
      <c r="C19" s="183"/>
      <c r="D19" s="183"/>
      <c r="E19" s="183"/>
      <c r="F19" s="186"/>
      <c r="G19" s="186"/>
      <c r="H19" s="186"/>
      <c r="I19" s="186"/>
    </row>
    <row r="20" spans="1:9">
      <c r="A20" s="183"/>
      <c r="B20" s="179"/>
      <c r="C20" s="183"/>
      <c r="D20" s="183"/>
      <c r="E20" s="183"/>
      <c r="F20" s="183"/>
      <c r="G20" s="183"/>
      <c r="H20" s="186"/>
      <c r="I20" s="186"/>
    </row>
    <row r="21" spans="1:9">
      <c r="A21" s="183"/>
      <c r="B21" s="179"/>
      <c r="C21" s="183"/>
      <c r="D21" s="183"/>
      <c r="E21" s="183"/>
      <c r="F21" s="183"/>
      <c r="G21" s="183"/>
      <c r="H21" s="186"/>
      <c r="I21" s="186"/>
    </row>
    <row r="22" spans="1:9">
      <c r="A22" s="183"/>
      <c r="B22" s="179"/>
      <c r="C22" s="183"/>
      <c r="D22" s="183"/>
      <c r="E22" s="190"/>
      <c r="F22" s="183"/>
      <c r="G22" s="183"/>
      <c r="H22" s="186"/>
      <c r="I22" s="186"/>
    </row>
    <row r="23" spans="1:9">
      <c r="A23" s="183"/>
      <c r="B23" s="179"/>
      <c r="C23" s="183"/>
      <c r="D23" s="183"/>
      <c r="E23" s="183"/>
      <c r="F23" s="186"/>
      <c r="G23" s="186"/>
      <c r="H23" s="186"/>
      <c r="I23" s="186"/>
    </row>
    <row r="24" spans="1:9">
      <c r="A24" s="183"/>
      <c r="B24" s="179"/>
      <c r="C24" s="183"/>
      <c r="D24" s="183"/>
      <c r="E24" s="183"/>
      <c r="F24" s="186"/>
      <c r="G24" s="186"/>
      <c r="H24" s="186"/>
      <c r="I24" s="186"/>
    </row>
    <row r="25" spans="1:9">
      <c r="A25" s="183"/>
      <c r="B25" s="179"/>
      <c r="C25" s="183"/>
      <c r="D25" s="183"/>
      <c r="E25" s="183"/>
      <c r="F25" s="186"/>
      <c r="G25" s="186"/>
      <c r="H25" s="186"/>
      <c r="I25" s="186"/>
    </row>
    <row r="26" spans="1:9">
      <c r="A26" s="183"/>
      <c r="B26" s="179"/>
      <c r="C26" s="183"/>
      <c r="D26" s="183"/>
      <c r="E26" s="183"/>
      <c r="F26" s="186"/>
      <c r="G26" s="186"/>
      <c r="H26" s="186"/>
      <c r="I26" s="186"/>
    </row>
    <row r="27" spans="1:9">
      <c r="A27" s="183"/>
      <c r="B27" s="179"/>
      <c r="C27" s="183"/>
      <c r="D27" s="183"/>
      <c r="E27" s="183"/>
      <c r="F27" s="186"/>
      <c r="G27" s="186"/>
      <c r="H27" s="186"/>
      <c r="I27" s="186"/>
    </row>
    <row r="28" spans="1:9">
      <c r="A28" s="183"/>
      <c r="B28" s="179"/>
      <c r="C28" s="183"/>
      <c r="D28" s="183"/>
      <c r="E28" s="183"/>
      <c r="F28" s="186"/>
      <c r="G28" s="186"/>
      <c r="H28" s="186"/>
      <c r="I28" s="186"/>
    </row>
    <row r="29" spans="1:9">
      <c r="A29" s="183"/>
      <c r="B29" s="179"/>
      <c r="C29" s="183"/>
      <c r="D29" s="183"/>
      <c r="E29" s="183"/>
      <c r="F29" s="186"/>
      <c r="G29" s="186"/>
      <c r="H29" s="186"/>
      <c r="I29" s="186"/>
    </row>
    <row r="30" spans="1:9">
      <c r="A30" s="183"/>
      <c r="B30" s="179"/>
      <c r="C30" s="183"/>
      <c r="D30" s="183"/>
      <c r="E30" s="183"/>
      <c r="F30" s="186"/>
      <c r="G30" s="186"/>
      <c r="H30" s="186"/>
      <c r="I30" s="186"/>
    </row>
    <row r="31" spans="1:9">
      <c r="A31" s="183"/>
      <c r="B31" s="179"/>
      <c r="C31" s="183"/>
      <c r="D31" s="183"/>
      <c r="E31" s="183"/>
      <c r="F31" s="186"/>
      <c r="G31" s="186"/>
      <c r="H31" s="186"/>
      <c r="I31" s="186"/>
    </row>
    <row r="32" spans="1:9">
      <c r="A32" s="183"/>
      <c r="B32" s="179"/>
      <c r="C32" s="183"/>
      <c r="D32" s="183"/>
      <c r="E32" s="183"/>
      <c r="F32" s="186"/>
      <c r="G32" s="186"/>
      <c r="H32" s="186"/>
      <c r="I32" s="186"/>
    </row>
    <row r="33" spans="1:9">
      <c r="A33" s="183"/>
      <c r="B33" s="179"/>
      <c r="C33" s="183"/>
      <c r="D33" s="183"/>
      <c r="E33" s="183"/>
      <c r="F33" s="186"/>
      <c r="G33" s="186"/>
      <c r="H33" s="186"/>
      <c r="I33" s="186"/>
    </row>
    <row r="34" spans="1:9">
      <c r="A34" s="183"/>
      <c r="B34" s="179"/>
      <c r="C34" s="183"/>
      <c r="D34" s="183"/>
      <c r="E34" s="183"/>
      <c r="F34" s="186"/>
      <c r="G34" s="186"/>
      <c r="H34" s="186"/>
      <c r="I34" s="186"/>
    </row>
    <row r="35" spans="1:9">
      <c r="A35" s="183"/>
      <c r="B35" s="179"/>
      <c r="C35" s="183"/>
      <c r="D35" s="183"/>
      <c r="E35" s="183"/>
      <c r="F35" s="186"/>
      <c r="G35" s="186"/>
      <c r="H35" s="186"/>
      <c r="I35" s="186"/>
    </row>
    <row r="36" spans="1:9">
      <c r="A36" s="183"/>
      <c r="B36" s="179"/>
      <c r="C36" s="183"/>
      <c r="D36" s="183"/>
      <c r="E36" s="183"/>
      <c r="F36" s="186"/>
      <c r="G36" s="186"/>
      <c r="H36" s="186"/>
      <c r="I36" s="186"/>
    </row>
    <row r="37" spans="1:9">
      <c r="A37" s="183"/>
      <c r="B37" s="179"/>
      <c r="C37" s="183"/>
      <c r="D37" s="183"/>
      <c r="E37" s="183"/>
      <c r="F37" s="186"/>
      <c r="G37" s="186"/>
      <c r="H37" s="186"/>
      <c r="I37" s="186"/>
    </row>
    <row r="38" spans="1:9">
      <c r="A38" s="183"/>
      <c r="B38" s="179"/>
      <c r="C38" s="183"/>
      <c r="D38" s="183"/>
      <c r="E38" s="183"/>
      <c r="F38" s="186"/>
      <c r="G38" s="186"/>
      <c r="H38" s="186"/>
      <c r="I38" s="186"/>
    </row>
    <row r="39" spans="1:9">
      <c r="A39" s="183"/>
      <c r="B39" s="179"/>
      <c r="C39" s="183"/>
      <c r="D39" s="183"/>
      <c r="E39" s="183"/>
      <c r="F39" s="186"/>
      <c r="G39" s="186"/>
      <c r="H39" s="186"/>
      <c r="I39" s="186"/>
    </row>
    <row r="40" spans="1:9">
      <c r="A40" s="183"/>
      <c r="B40" s="179"/>
      <c r="C40" s="183"/>
      <c r="D40" s="183"/>
      <c r="E40" s="183"/>
      <c r="F40" s="186"/>
      <c r="G40" s="186"/>
      <c r="H40" s="186"/>
      <c r="I40" s="186"/>
    </row>
    <row r="41" spans="1:9">
      <c r="A41" s="183"/>
      <c r="B41" s="179"/>
      <c r="C41" s="183"/>
      <c r="D41" s="183"/>
      <c r="E41" s="183"/>
      <c r="F41" s="186"/>
      <c r="G41" s="186"/>
      <c r="H41" s="186"/>
      <c r="I41" s="186"/>
    </row>
    <row r="42" spans="1:9">
      <c r="A42" s="183"/>
      <c r="B42" s="179"/>
      <c r="C42" s="183"/>
      <c r="D42" s="183"/>
      <c r="E42" s="183"/>
      <c r="F42" s="186"/>
      <c r="G42" s="186"/>
      <c r="H42" s="186"/>
      <c r="I42" s="186"/>
    </row>
    <row r="43" spans="1:9">
      <c r="A43" s="183"/>
      <c r="B43" s="179"/>
      <c r="C43" s="183"/>
      <c r="D43" s="183"/>
      <c r="E43" s="183"/>
      <c r="F43" s="186"/>
      <c r="G43" s="186"/>
      <c r="H43" s="186"/>
      <c r="I43" s="186"/>
    </row>
    <row r="44" spans="1:9">
      <c r="A44" s="183"/>
      <c r="B44" s="179"/>
      <c r="C44" s="183"/>
      <c r="D44" s="183"/>
      <c r="E44" s="183"/>
      <c r="F44" s="186"/>
      <c r="G44" s="186"/>
      <c r="H44" s="186"/>
      <c r="I44" s="186"/>
    </row>
    <row r="45" spans="1:9">
      <c r="A45" s="183"/>
      <c r="B45" s="179"/>
      <c r="C45" s="183"/>
      <c r="D45" s="183"/>
      <c r="E45" s="183"/>
      <c r="F45" s="186"/>
      <c r="G45" s="186"/>
      <c r="H45" s="186"/>
      <c r="I45" s="186"/>
    </row>
    <row r="46" spans="1:9">
      <c r="A46" s="183"/>
      <c r="B46" s="179"/>
      <c r="C46" s="183"/>
      <c r="D46" s="183"/>
      <c r="E46" s="183"/>
      <c r="F46" s="186"/>
      <c r="G46" s="186"/>
      <c r="H46" s="186"/>
      <c r="I46" s="186"/>
    </row>
    <row r="47" spans="1:9">
      <c r="A47" s="183"/>
      <c r="B47" s="179"/>
      <c r="C47" s="183"/>
      <c r="D47" s="183"/>
      <c r="E47" s="183"/>
      <c r="F47" s="186"/>
      <c r="G47" s="186"/>
      <c r="H47" s="186"/>
      <c r="I47" s="186"/>
    </row>
    <row r="48" spans="1:9">
      <c r="A48" s="183"/>
      <c r="B48" s="179"/>
      <c r="C48" s="183"/>
      <c r="D48" s="183"/>
      <c r="E48" s="183"/>
      <c r="F48" s="186"/>
      <c r="G48" s="186"/>
      <c r="H48" s="186"/>
      <c r="I48" s="186"/>
    </row>
    <row r="49" spans="1:9">
      <c r="A49" s="183"/>
      <c r="B49" s="179"/>
      <c r="C49" s="183"/>
      <c r="D49" s="183"/>
      <c r="E49" s="183"/>
      <c r="F49" s="186"/>
      <c r="G49" s="186"/>
      <c r="H49" s="186"/>
      <c r="I49" s="186"/>
    </row>
    <row r="50" spans="1:9">
      <c r="A50" s="183"/>
      <c r="B50" s="179"/>
      <c r="C50" s="183"/>
      <c r="D50" s="183"/>
      <c r="E50" s="183"/>
      <c r="F50" s="186"/>
      <c r="G50" s="186"/>
      <c r="H50" s="186"/>
      <c r="I50" s="186"/>
    </row>
    <row r="51" spans="1:9">
      <c r="A51" s="183"/>
      <c r="B51" s="179"/>
      <c r="C51" s="183"/>
      <c r="D51" s="183"/>
      <c r="E51" s="183"/>
      <c r="F51" s="186"/>
      <c r="G51" s="186"/>
      <c r="H51" s="186"/>
      <c r="I51" s="186"/>
    </row>
    <row r="52" spans="1:9">
      <c r="A52" s="183"/>
      <c r="B52" s="179"/>
      <c r="C52" s="183"/>
      <c r="D52" s="183"/>
      <c r="E52" s="183"/>
      <c r="F52" s="186"/>
      <c r="G52" s="186"/>
      <c r="H52" s="186"/>
      <c r="I52" s="186"/>
    </row>
    <row r="53" spans="1:9">
      <c r="A53" s="183"/>
      <c r="B53" s="179"/>
      <c r="C53" s="183"/>
      <c r="D53" s="183"/>
      <c r="E53" s="183"/>
      <c r="F53" s="186"/>
      <c r="G53" s="186"/>
      <c r="H53" s="186"/>
      <c r="I53" s="186"/>
    </row>
    <row r="54" spans="1:9">
      <c r="A54" s="183"/>
      <c r="B54" s="179"/>
      <c r="C54" s="183"/>
      <c r="D54" s="183"/>
      <c r="E54" s="183"/>
      <c r="F54" s="186"/>
      <c r="G54" s="186"/>
      <c r="H54" s="186"/>
      <c r="I54" s="186"/>
    </row>
    <row r="55" spans="1:9">
      <c r="A55" s="183"/>
      <c r="B55" s="183"/>
      <c r="C55" s="183"/>
      <c r="D55" s="183"/>
      <c r="E55" s="183"/>
      <c r="F55" s="183"/>
      <c r="G55" s="183"/>
      <c r="H55" s="183"/>
      <c r="I55" s="183"/>
    </row>
    <row r="56" spans="1:9">
      <c r="A56" s="183"/>
      <c r="B56" s="183"/>
      <c r="C56" s="183"/>
      <c r="D56" s="183"/>
      <c r="E56" s="183"/>
      <c r="F56" s="183"/>
      <c r="G56" s="183"/>
      <c r="H56" s="183"/>
      <c r="I56" s="183"/>
    </row>
    <row r="57" spans="1:9">
      <c r="A57" s="183"/>
      <c r="B57" s="183"/>
      <c r="C57" s="183"/>
      <c r="D57" s="183"/>
      <c r="E57" s="183"/>
      <c r="F57" s="183"/>
      <c r="G57" s="183"/>
      <c r="H57" s="183"/>
      <c r="I57" s="183"/>
    </row>
    <row r="58" spans="1:9">
      <c r="A58" s="183"/>
      <c r="B58" s="183"/>
      <c r="C58" s="183"/>
      <c r="D58" s="183"/>
      <c r="E58" s="183"/>
      <c r="F58" s="183"/>
      <c r="G58" s="183"/>
      <c r="H58" s="183"/>
      <c r="I58" s="183"/>
    </row>
    <row r="59" spans="1:9">
      <c r="A59" s="183"/>
      <c r="B59" s="183"/>
      <c r="C59" s="183"/>
      <c r="D59" s="183"/>
      <c r="E59" s="183"/>
      <c r="F59" s="183"/>
      <c r="G59" s="183"/>
      <c r="H59" s="183"/>
      <c r="I59" s="183"/>
    </row>
    <row r="60" spans="1:9">
      <c r="A60" s="183"/>
      <c r="B60" s="183"/>
      <c r="C60" s="183"/>
      <c r="D60" s="183"/>
      <c r="E60" s="183"/>
      <c r="F60" s="183"/>
      <c r="G60" s="183"/>
      <c r="H60" s="183"/>
      <c r="I60" s="183"/>
    </row>
    <row r="61" spans="1:9">
      <c r="A61" s="183"/>
      <c r="B61" s="183"/>
      <c r="C61" s="183"/>
      <c r="D61" s="183"/>
      <c r="E61" s="183"/>
      <c r="F61" s="183"/>
      <c r="G61" s="183"/>
      <c r="H61" s="183"/>
      <c r="I61" s="183"/>
    </row>
    <row r="62" spans="1:9">
      <c r="A62" s="183"/>
      <c r="B62" s="183"/>
      <c r="C62" s="183"/>
      <c r="D62" s="183"/>
      <c r="E62" s="183"/>
      <c r="F62" s="183"/>
      <c r="G62" s="183"/>
      <c r="H62" s="183"/>
      <c r="I62" s="183"/>
    </row>
    <row r="63" spans="1:9">
      <c r="A63" s="183"/>
      <c r="B63" s="183"/>
      <c r="C63" s="183"/>
      <c r="D63" s="183"/>
      <c r="E63" s="183"/>
      <c r="F63" s="183"/>
      <c r="G63" s="183"/>
      <c r="H63" s="183"/>
      <c r="I63" s="183"/>
    </row>
    <row r="64" spans="1:9">
      <c r="A64" s="183"/>
      <c r="B64" s="183"/>
      <c r="C64" s="183"/>
      <c r="D64" s="183"/>
      <c r="E64" s="183"/>
      <c r="F64" s="183"/>
      <c r="G64" s="183"/>
      <c r="H64" s="183"/>
      <c r="I64" s="183"/>
    </row>
    <row r="65" spans="1:9">
      <c r="A65" s="183"/>
      <c r="B65" s="183"/>
      <c r="C65" s="183"/>
      <c r="D65" s="183"/>
      <c r="E65" s="183"/>
      <c r="F65" s="183"/>
      <c r="G65" s="183"/>
      <c r="H65" s="183"/>
      <c r="I65" s="183"/>
    </row>
    <row r="66" spans="1:9">
      <c r="A66" s="183"/>
      <c r="B66" s="183"/>
      <c r="C66" s="183"/>
      <c r="D66" s="183"/>
      <c r="E66" s="183"/>
      <c r="F66" s="183"/>
      <c r="G66" s="183"/>
      <c r="H66" s="183"/>
      <c r="I66" s="183"/>
    </row>
    <row r="67" spans="1:9">
      <c r="A67" s="183"/>
      <c r="B67" s="183"/>
      <c r="C67" s="183"/>
      <c r="D67" s="183"/>
      <c r="E67" s="183"/>
      <c r="F67" s="183"/>
      <c r="G67" s="183"/>
      <c r="H67" s="183"/>
      <c r="I67" s="183"/>
    </row>
    <row r="68" spans="1:9">
      <c r="A68" s="183"/>
      <c r="B68" s="183"/>
      <c r="C68" s="183"/>
      <c r="D68" s="183"/>
      <c r="E68" s="183"/>
      <c r="F68" s="183"/>
      <c r="G68" s="183"/>
      <c r="H68" s="183"/>
      <c r="I68" s="183"/>
    </row>
    <row r="69" spans="1:9">
      <c r="A69" s="183"/>
      <c r="B69" s="183"/>
      <c r="C69" s="183"/>
      <c r="D69" s="183"/>
      <c r="E69" s="183"/>
      <c r="F69" s="183"/>
      <c r="G69" s="183"/>
      <c r="H69" s="183"/>
      <c r="I69" s="183"/>
    </row>
    <row r="70" spans="1:9">
      <c r="A70" s="183"/>
      <c r="B70" s="183"/>
      <c r="C70" s="183"/>
      <c r="D70" s="183"/>
      <c r="E70" s="183"/>
      <c r="F70" s="183"/>
      <c r="G70" s="183"/>
      <c r="H70" s="183"/>
      <c r="I70" s="183"/>
    </row>
    <row r="71" spans="1:9">
      <c r="A71" s="183"/>
      <c r="B71" s="183"/>
      <c r="C71" s="183"/>
      <c r="D71" s="183"/>
      <c r="E71" s="183"/>
      <c r="F71" s="183"/>
      <c r="G71" s="183"/>
      <c r="H71" s="183"/>
      <c r="I71" s="183"/>
    </row>
    <row r="72" spans="1:9">
      <c r="A72" s="183"/>
      <c r="B72" s="183"/>
      <c r="C72" s="183"/>
      <c r="D72" s="183"/>
      <c r="E72" s="183"/>
      <c r="F72" s="183"/>
      <c r="G72" s="183"/>
      <c r="H72" s="183"/>
      <c r="I72" s="183"/>
    </row>
    <row r="73" spans="1:9">
      <c r="A73" s="183"/>
      <c r="B73" s="183"/>
      <c r="C73" s="183"/>
      <c r="D73" s="183"/>
      <c r="E73" s="183"/>
      <c r="F73" s="183"/>
      <c r="G73" s="183"/>
      <c r="H73" s="183"/>
      <c r="I73" s="183"/>
    </row>
    <row r="74" spans="1:9">
      <c r="A74" s="183"/>
      <c r="B74" s="183"/>
      <c r="C74" s="183"/>
      <c r="D74" s="183"/>
      <c r="E74" s="183"/>
      <c r="F74" s="183"/>
      <c r="G74" s="183"/>
      <c r="H74" s="183"/>
      <c r="I74" s="183"/>
    </row>
    <row r="75" spans="1:9">
      <c r="A75" s="183"/>
      <c r="B75" s="183"/>
      <c r="C75" s="183"/>
      <c r="D75" s="183"/>
      <c r="E75" s="183"/>
      <c r="F75" s="183"/>
      <c r="G75" s="183"/>
      <c r="H75" s="183"/>
      <c r="I75" s="183"/>
    </row>
    <row r="76" spans="1:9">
      <c r="A76" s="183"/>
      <c r="B76" s="183"/>
      <c r="C76" s="183"/>
      <c r="D76" s="183"/>
      <c r="E76" s="183"/>
      <c r="F76" s="183"/>
      <c r="G76" s="183"/>
      <c r="H76" s="183"/>
      <c r="I76" s="183"/>
    </row>
    <row r="77" spans="1:9">
      <c r="A77" s="183"/>
      <c r="B77" s="183"/>
      <c r="C77" s="183"/>
      <c r="D77" s="183"/>
      <c r="E77" s="183"/>
      <c r="F77" s="183"/>
      <c r="G77" s="183"/>
      <c r="H77" s="183"/>
      <c r="I77" s="183"/>
    </row>
    <row r="78" spans="1:9">
      <c r="A78" s="183"/>
      <c r="B78" s="183"/>
      <c r="C78" s="183"/>
      <c r="D78" s="183"/>
      <c r="E78" s="183"/>
      <c r="F78" s="183"/>
      <c r="G78" s="183"/>
      <c r="H78" s="183"/>
      <c r="I78" s="183"/>
    </row>
    <row r="79" spans="1:9">
      <c r="A79" s="183"/>
      <c r="B79" s="183"/>
      <c r="C79" s="183"/>
      <c r="D79" s="183"/>
      <c r="E79" s="183"/>
      <c r="F79" s="183"/>
      <c r="G79" s="183"/>
      <c r="H79" s="183"/>
      <c r="I79" s="183"/>
    </row>
    <row r="80" spans="1:9">
      <c r="A80" s="183"/>
      <c r="B80" s="183"/>
      <c r="C80" s="183"/>
      <c r="D80" s="183"/>
      <c r="E80" s="183"/>
      <c r="F80" s="183"/>
      <c r="G80" s="183"/>
      <c r="H80" s="183"/>
      <c r="I80" s="183"/>
    </row>
    <row r="81" spans="1:9">
      <c r="A81" s="183"/>
      <c r="B81" s="183"/>
      <c r="C81" s="183"/>
      <c r="D81" s="183"/>
      <c r="E81" s="183"/>
      <c r="F81" s="183"/>
      <c r="G81" s="183"/>
      <c r="H81" s="183"/>
      <c r="I81" s="183"/>
    </row>
    <row r="82" spans="1:9">
      <c r="A82" s="183"/>
      <c r="B82" s="183"/>
      <c r="C82" s="183"/>
      <c r="D82" s="183"/>
      <c r="E82" s="183"/>
      <c r="F82" s="183"/>
      <c r="G82" s="183"/>
      <c r="H82" s="183"/>
      <c r="I82" s="183"/>
    </row>
    <row r="83" spans="1:9">
      <c r="A83" s="183"/>
      <c r="B83" s="183"/>
      <c r="C83" s="183"/>
      <c r="D83" s="183"/>
      <c r="E83" s="183"/>
      <c r="F83" s="183"/>
      <c r="G83" s="183"/>
      <c r="H83" s="183"/>
      <c r="I83" s="183"/>
    </row>
    <row r="84" spans="1:9">
      <c r="A84" s="183"/>
      <c r="B84" s="183"/>
      <c r="C84" s="183"/>
      <c r="D84" s="183"/>
      <c r="E84" s="183"/>
      <c r="F84" s="183"/>
      <c r="G84" s="183"/>
      <c r="H84" s="183"/>
      <c r="I84" s="183"/>
    </row>
    <row r="85" spans="1:9">
      <c r="A85" s="183"/>
      <c r="B85" s="183"/>
      <c r="C85" s="183"/>
      <c r="D85" s="183"/>
      <c r="E85" s="183"/>
      <c r="F85" s="183"/>
      <c r="G85" s="183"/>
      <c r="H85" s="183"/>
      <c r="I85" s="183"/>
    </row>
    <row r="86" spans="1:9">
      <c r="A86" s="183"/>
      <c r="B86" s="183"/>
      <c r="C86" s="183"/>
      <c r="D86" s="183"/>
      <c r="E86" s="183"/>
      <c r="F86" s="183"/>
      <c r="G86" s="183"/>
      <c r="H86" s="183"/>
      <c r="I86" s="183"/>
    </row>
    <row r="87" spans="1:9">
      <c r="A87" s="183"/>
      <c r="B87" s="183"/>
      <c r="C87" s="183"/>
      <c r="D87" s="183"/>
      <c r="E87" s="183"/>
      <c r="F87" s="183"/>
      <c r="G87" s="183"/>
      <c r="H87" s="183"/>
      <c r="I87" s="183"/>
    </row>
    <row r="88" spans="1:9">
      <c r="A88" s="183"/>
      <c r="B88" s="183"/>
      <c r="C88" s="183"/>
      <c r="D88" s="183"/>
      <c r="E88" s="183"/>
      <c r="F88" s="183"/>
      <c r="G88" s="183"/>
      <c r="H88" s="183"/>
      <c r="I88" s="183"/>
    </row>
    <row r="89" spans="1:9">
      <c r="A89" s="183"/>
      <c r="B89" s="183"/>
      <c r="C89" s="183"/>
      <c r="D89" s="183"/>
      <c r="E89" s="183"/>
      <c r="F89" s="183"/>
      <c r="G89" s="183"/>
      <c r="H89" s="183"/>
      <c r="I89" s="183"/>
    </row>
    <row r="90" spans="1:9">
      <c r="A90" s="183"/>
      <c r="B90" s="183"/>
      <c r="C90" s="183"/>
      <c r="D90" s="183"/>
      <c r="E90" s="183"/>
      <c r="F90" s="183"/>
      <c r="G90" s="183"/>
      <c r="H90" s="183"/>
      <c r="I90" s="183"/>
    </row>
    <row r="91" spans="1:9">
      <c r="A91" s="183"/>
      <c r="B91" s="183"/>
      <c r="C91" s="183"/>
      <c r="D91" s="183"/>
      <c r="E91" s="183"/>
      <c r="F91" s="183"/>
      <c r="G91" s="183"/>
      <c r="H91" s="183"/>
      <c r="I91" s="183"/>
    </row>
    <row r="92" spans="1:9">
      <c r="A92" s="183"/>
      <c r="B92" s="183"/>
      <c r="C92" s="183"/>
      <c r="D92" s="183"/>
      <c r="E92" s="183"/>
      <c r="F92" s="183"/>
      <c r="G92" s="183"/>
      <c r="H92" s="183"/>
      <c r="I92" s="183"/>
    </row>
    <row r="93" spans="1:9">
      <c r="A93" s="183"/>
      <c r="B93" s="183"/>
      <c r="C93" s="183"/>
      <c r="D93" s="183"/>
      <c r="E93" s="183"/>
      <c r="F93" s="183"/>
      <c r="G93" s="183"/>
      <c r="H93" s="183"/>
      <c r="I93" s="183"/>
    </row>
    <row r="94" spans="1:9">
      <c r="A94" s="183"/>
      <c r="B94" s="183"/>
      <c r="C94" s="183"/>
      <c r="D94" s="183"/>
      <c r="E94" s="183"/>
      <c r="F94" s="183"/>
      <c r="G94" s="183"/>
      <c r="H94" s="183"/>
      <c r="I94" s="183"/>
    </row>
    <row r="95" spans="1:9">
      <c r="A95" s="183"/>
      <c r="B95" s="183"/>
      <c r="C95" s="183"/>
      <c r="D95" s="183"/>
      <c r="E95" s="183"/>
      <c r="F95" s="183"/>
      <c r="G95" s="183"/>
      <c r="H95" s="183"/>
      <c r="I95" s="183"/>
    </row>
    <row r="96" spans="1:9">
      <c r="A96" s="183"/>
      <c r="B96" s="183"/>
      <c r="C96" s="183"/>
      <c r="D96" s="183"/>
      <c r="E96" s="183"/>
      <c r="F96" s="183"/>
      <c r="G96" s="183"/>
      <c r="H96" s="183"/>
      <c r="I96" s="183"/>
    </row>
    <row r="97" spans="1:9">
      <c r="A97" s="183"/>
      <c r="B97" s="183"/>
      <c r="C97" s="183"/>
      <c r="D97" s="183"/>
      <c r="E97" s="183"/>
      <c r="F97" s="183"/>
      <c r="G97" s="183"/>
      <c r="H97" s="183"/>
      <c r="I97" s="183"/>
    </row>
    <row r="98" spans="1:9">
      <c r="A98" s="183"/>
      <c r="B98" s="183"/>
      <c r="C98" s="183"/>
      <c r="D98" s="183"/>
      <c r="E98" s="183"/>
      <c r="F98" s="183"/>
      <c r="G98" s="183"/>
      <c r="H98" s="183"/>
      <c r="I98" s="183"/>
    </row>
    <row r="99" spans="1:9">
      <c r="A99" s="183"/>
      <c r="B99" s="183"/>
      <c r="C99" s="183"/>
      <c r="D99" s="183"/>
      <c r="E99" s="183"/>
      <c r="F99" s="183"/>
      <c r="G99" s="183"/>
      <c r="H99" s="183"/>
      <c r="I99" s="183"/>
    </row>
    <row r="100" spans="1:9">
      <c r="A100" s="183"/>
      <c r="B100" s="183"/>
      <c r="C100" s="183"/>
      <c r="D100" s="183"/>
      <c r="E100" s="183"/>
      <c r="F100" s="183"/>
      <c r="G100" s="183"/>
      <c r="H100" s="183"/>
      <c r="I100" s="183"/>
    </row>
    <row r="101" spans="1:9">
      <c r="A101" s="183"/>
      <c r="B101" s="183"/>
      <c r="C101" s="183"/>
      <c r="D101" s="183"/>
      <c r="E101" s="183"/>
      <c r="F101" s="183"/>
      <c r="G101" s="183"/>
      <c r="H101" s="183"/>
      <c r="I101" s="183"/>
    </row>
    <row r="102" spans="1:9">
      <c r="A102" s="183"/>
      <c r="B102" s="183"/>
      <c r="C102" s="183"/>
      <c r="D102" s="183"/>
      <c r="E102" s="183"/>
      <c r="F102" s="183"/>
      <c r="G102" s="183"/>
      <c r="H102" s="183"/>
      <c r="I102" s="183"/>
    </row>
    <row r="103" spans="1:9">
      <c r="A103" s="183"/>
      <c r="B103" s="183"/>
      <c r="C103" s="183"/>
      <c r="D103" s="183"/>
      <c r="E103" s="183"/>
      <c r="F103" s="183"/>
      <c r="G103" s="183"/>
      <c r="H103" s="183"/>
      <c r="I103" s="183"/>
    </row>
    <row r="104" spans="1:9">
      <c r="A104" s="183"/>
      <c r="B104" s="183"/>
      <c r="C104" s="183"/>
      <c r="D104" s="183"/>
      <c r="E104" s="183"/>
      <c r="F104" s="183"/>
      <c r="G104" s="183"/>
      <c r="H104" s="183"/>
      <c r="I104" s="183"/>
    </row>
    <row r="105" spans="1:9">
      <c r="A105" s="183"/>
      <c r="B105" s="183"/>
      <c r="C105" s="183"/>
      <c r="D105" s="183"/>
      <c r="E105" s="183"/>
      <c r="F105" s="183"/>
      <c r="G105" s="183"/>
      <c r="H105" s="183"/>
      <c r="I105" s="183"/>
    </row>
    <row r="106" spans="1:9">
      <c r="A106" s="183"/>
      <c r="B106" s="183"/>
      <c r="C106" s="183"/>
      <c r="D106" s="183"/>
      <c r="E106" s="183"/>
      <c r="F106" s="183"/>
      <c r="G106" s="183"/>
      <c r="H106" s="183"/>
      <c r="I106" s="183"/>
    </row>
    <row r="107" spans="1:9">
      <c r="A107" s="183"/>
      <c r="B107" s="183"/>
      <c r="C107" s="183"/>
      <c r="D107" s="183"/>
      <c r="E107" s="183"/>
      <c r="F107" s="183"/>
      <c r="G107" s="183"/>
      <c r="H107" s="183"/>
      <c r="I107" s="183"/>
    </row>
    <row r="108" spans="1:9">
      <c r="A108" s="183"/>
      <c r="B108" s="183"/>
      <c r="C108" s="183"/>
      <c r="D108" s="183"/>
      <c r="E108" s="183"/>
      <c r="F108" s="183"/>
      <c r="G108" s="183"/>
      <c r="H108" s="183"/>
      <c r="I108" s="183"/>
    </row>
    <row r="109" spans="1:9">
      <c r="A109" s="183"/>
      <c r="B109" s="183"/>
      <c r="C109" s="183"/>
      <c r="D109" s="183"/>
      <c r="E109" s="183"/>
      <c r="F109" s="183"/>
      <c r="G109" s="183"/>
      <c r="H109" s="183"/>
      <c r="I109" s="183"/>
    </row>
    <row r="110" spans="1:9">
      <c r="A110" s="183"/>
      <c r="B110" s="183"/>
      <c r="C110" s="183"/>
      <c r="D110" s="183"/>
      <c r="E110" s="183"/>
      <c r="F110" s="183"/>
      <c r="G110" s="183"/>
      <c r="H110" s="183"/>
      <c r="I110" s="183"/>
    </row>
    <row r="111" spans="1:9">
      <c r="A111" s="183"/>
      <c r="B111" s="183"/>
      <c r="C111" s="183"/>
      <c r="D111" s="183"/>
      <c r="E111" s="183"/>
      <c r="F111" s="183"/>
      <c r="G111" s="183"/>
      <c r="H111" s="183"/>
      <c r="I111" s="183"/>
    </row>
    <row r="112" spans="1:9">
      <c r="A112" s="183"/>
      <c r="B112" s="183"/>
      <c r="C112" s="183"/>
      <c r="D112" s="183"/>
      <c r="E112" s="183"/>
      <c r="F112" s="183"/>
      <c r="G112" s="183"/>
      <c r="H112" s="183"/>
      <c r="I112" s="183"/>
    </row>
    <row r="113" spans="1:9">
      <c r="A113" s="183"/>
      <c r="B113" s="183"/>
      <c r="C113" s="183"/>
      <c r="D113" s="183"/>
      <c r="E113" s="183"/>
      <c r="F113" s="183"/>
      <c r="G113" s="183"/>
      <c r="H113" s="183"/>
      <c r="I113" s="183"/>
    </row>
    <row r="114" spans="1:9">
      <c r="A114" s="183"/>
      <c r="B114" s="183"/>
      <c r="C114" s="183"/>
      <c r="D114" s="183"/>
      <c r="E114" s="183"/>
      <c r="F114" s="183"/>
      <c r="G114" s="183"/>
      <c r="H114" s="183"/>
      <c r="I114" s="183"/>
    </row>
    <row r="115" spans="1:9">
      <c r="A115" s="183"/>
      <c r="B115" s="183"/>
      <c r="C115" s="183"/>
      <c r="D115" s="183"/>
      <c r="E115" s="183"/>
      <c r="F115" s="183"/>
      <c r="G115" s="183"/>
      <c r="H115" s="183"/>
      <c r="I115" s="183"/>
    </row>
    <row r="116" spans="1:9">
      <c r="A116" s="183"/>
      <c r="B116" s="183"/>
      <c r="C116" s="183"/>
      <c r="D116" s="183"/>
      <c r="E116" s="183"/>
      <c r="F116" s="183"/>
      <c r="G116" s="183"/>
      <c r="H116" s="183"/>
      <c r="I116" s="183"/>
    </row>
    <row r="117" spans="1:9">
      <c r="A117" s="183"/>
      <c r="B117" s="183"/>
      <c r="C117" s="183"/>
      <c r="D117" s="183"/>
      <c r="E117" s="183"/>
      <c r="F117" s="183"/>
      <c r="G117" s="183"/>
      <c r="H117" s="183"/>
      <c r="I117" s="183"/>
    </row>
    <row r="118" spans="1:9">
      <c r="A118" s="183"/>
      <c r="B118" s="183"/>
      <c r="C118" s="183"/>
      <c r="D118" s="183"/>
      <c r="E118" s="183"/>
      <c r="F118" s="183"/>
      <c r="G118" s="183"/>
      <c r="H118" s="183"/>
      <c r="I118" s="183"/>
    </row>
    <row r="119" spans="1:9">
      <c r="A119" s="183"/>
      <c r="B119" s="183"/>
      <c r="C119" s="183"/>
      <c r="D119" s="183"/>
      <c r="E119" s="183"/>
      <c r="F119" s="183"/>
      <c r="G119" s="183"/>
      <c r="H119" s="183"/>
      <c r="I119" s="183"/>
    </row>
    <row r="120" spans="1:9">
      <c r="A120" s="183"/>
      <c r="B120" s="183"/>
      <c r="C120" s="183"/>
      <c r="D120" s="183"/>
      <c r="E120" s="183"/>
      <c r="F120" s="183"/>
      <c r="G120" s="183"/>
      <c r="H120" s="183"/>
      <c r="I120" s="183"/>
    </row>
    <row r="121" spans="1:9">
      <c r="A121" s="183"/>
      <c r="B121" s="183"/>
      <c r="C121" s="183"/>
      <c r="D121" s="183"/>
      <c r="E121" s="183"/>
      <c r="F121" s="183"/>
      <c r="G121" s="183"/>
      <c r="H121" s="183"/>
      <c r="I121" s="183"/>
    </row>
    <row r="122" spans="1:9">
      <c r="A122" s="183"/>
      <c r="B122" s="183"/>
      <c r="C122" s="183"/>
      <c r="D122" s="183"/>
      <c r="E122" s="183"/>
      <c r="F122" s="183"/>
      <c r="G122" s="183"/>
      <c r="H122" s="183"/>
      <c r="I122" s="183"/>
    </row>
    <row r="123" spans="1:9">
      <c r="A123" s="183"/>
      <c r="B123" s="183"/>
      <c r="C123" s="183"/>
      <c r="D123" s="183"/>
      <c r="E123" s="183"/>
      <c r="F123" s="183"/>
      <c r="G123" s="183"/>
      <c r="H123" s="183"/>
      <c r="I123" s="183"/>
    </row>
    <row r="124" spans="1:9">
      <c r="A124" s="183"/>
      <c r="B124" s="183"/>
      <c r="C124" s="183"/>
      <c r="D124" s="183"/>
      <c r="E124" s="183"/>
      <c r="F124" s="183"/>
      <c r="G124" s="183"/>
      <c r="H124" s="183"/>
      <c r="I124" s="183"/>
    </row>
    <row r="125" spans="1:9">
      <c r="A125" s="183"/>
      <c r="B125" s="183"/>
      <c r="C125" s="183"/>
      <c r="D125" s="183"/>
      <c r="E125" s="183"/>
      <c r="F125" s="183"/>
      <c r="G125" s="183"/>
      <c r="H125" s="183"/>
      <c r="I125" s="183"/>
    </row>
    <row r="126" spans="1:9">
      <c r="A126" s="183"/>
      <c r="B126" s="183"/>
      <c r="C126" s="183"/>
      <c r="D126" s="183"/>
      <c r="E126" s="183"/>
      <c r="F126" s="183"/>
      <c r="G126" s="183"/>
      <c r="H126" s="183"/>
      <c r="I126" s="183"/>
    </row>
    <row r="127" spans="1:9">
      <c r="A127" s="183"/>
      <c r="B127" s="183"/>
      <c r="C127" s="183"/>
      <c r="D127" s="183"/>
      <c r="E127" s="183"/>
      <c r="F127" s="183"/>
      <c r="G127" s="183"/>
      <c r="H127" s="183"/>
      <c r="I127" s="183"/>
    </row>
    <row r="128" spans="1:9">
      <c r="A128" s="183"/>
      <c r="B128" s="183"/>
      <c r="C128" s="183"/>
      <c r="D128" s="183"/>
      <c r="E128" s="183"/>
      <c r="F128" s="183"/>
      <c r="G128" s="183"/>
      <c r="H128" s="183"/>
      <c r="I128" s="183"/>
    </row>
    <row r="129" spans="1:9">
      <c r="A129" s="183"/>
      <c r="B129" s="183"/>
      <c r="C129" s="183"/>
      <c r="D129" s="183"/>
      <c r="E129" s="183"/>
      <c r="F129" s="183"/>
      <c r="G129" s="183"/>
      <c r="H129" s="183"/>
      <c r="I129" s="183"/>
    </row>
    <row r="130" spans="1:9">
      <c r="A130" s="183"/>
      <c r="B130" s="183"/>
      <c r="C130" s="183"/>
      <c r="D130" s="183"/>
      <c r="E130" s="183"/>
      <c r="F130" s="183"/>
      <c r="G130" s="183"/>
      <c r="H130" s="183"/>
      <c r="I130" s="183"/>
    </row>
    <row r="131" spans="1:9">
      <c r="A131" s="183"/>
      <c r="B131" s="183"/>
      <c r="C131" s="183"/>
      <c r="D131" s="183"/>
      <c r="E131" s="183"/>
      <c r="F131" s="183"/>
      <c r="G131" s="183"/>
      <c r="H131" s="183"/>
      <c r="I131" s="183"/>
    </row>
    <row r="132" spans="1:9">
      <c r="A132" s="183"/>
      <c r="B132" s="183"/>
      <c r="C132" s="183"/>
      <c r="D132" s="183"/>
      <c r="E132" s="183"/>
      <c r="F132" s="183"/>
      <c r="G132" s="183"/>
      <c r="H132" s="183"/>
      <c r="I132" s="183"/>
    </row>
    <row r="133" spans="1:9">
      <c r="A133" s="183"/>
      <c r="B133" s="183"/>
      <c r="C133" s="183"/>
      <c r="D133" s="183"/>
      <c r="E133" s="183"/>
      <c r="F133" s="183"/>
      <c r="G133" s="183"/>
      <c r="H133" s="183"/>
      <c r="I133" s="183"/>
    </row>
    <row r="134" spans="1:9">
      <c r="A134" s="183"/>
      <c r="B134" s="183"/>
      <c r="C134" s="183"/>
      <c r="D134" s="183"/>
      <c r="E134" s="183"/>
      <c r="F134" s="183"/>
      <c r="G134" s="183"/>
      <c r="H134" s="183"/>
      <c r="I134" s="183"/>
    </row>
    <row r="135" spans="1:9">
      <c r="A135" s="183"/>
      <c r="B135" s="183"/>
      <c r="C135" s="183"/>
      <c r="D135" s="183"/>
      <c r="E135" s="183"/>
      <c r="F135" s="183"/>
      <c r="G135" s="183"/>
      <c r="H135" s="183"/>
      <c r="I135" s="183"/>
    </row>
    <row r="136" spans="1:9">
      <c r="A136" s="183"/>
      <c r="B136" s="183"/>
      <c r="C136" s="183"/>
      <c r="D136" s="183"/>
      <c r="E136" s="183"/>
      <c r="F136" s="183"/>
      <c r="G136" s="183"/>
      <c r="H136" s="183"/>
      <c r="I136" s="183"/>
    </row>
    <row r="137" spans="1:9">
      <c r="A137" s="183"/>
      <c r="B137" s="183"/>
      <c r="C137" s="183"/>
      <c r="D137" s="183"/>
      <c r="E137" s="183"/>
      <c r="F137" s="183"/>
      <c r="G137" s="183"/>
      <c r="H137" s="183"/>
      <c r="I137" s="183"/>
    </row>
    <row r="138" spans="1:9">
      <c r="A138" s="183"/>
      <c r="B138" s="183"/>
      <c r="C138" s="183"/>
      <c r="D138" s="183"/>
      <c r="E138" s="183"/>
      <c r="F138" s="183"/>
      <c r="G138" s="183"/>
      <c r="H138" s="183"/>
      <c r="I138" s="183"/>
    </row>
    <row r="139" spans="1:9">
      <c r="A139" s="183"/>
      <c r="B139" s="183"/>
      <c r="C139" s="183"/>
      <c r="D139" s="183"/>
      <c r="E139" s="183"/>
      <c r="F139" s="183"/>
      <c r="G139" s="183"/>
      <c r="H139" s="183"/>
      <c r="I139" s="183"/>
    </row>
    <row r="140" spans="1:9">
      <c r="A140" s="183"/>
      <c r="B140" s="183"/>
      <c r="C140" s="183"/>
      <c r="D140" s="183"/>
      <c r="E140" s="183"/>
      <c r="F140" s="183"/>
      <c r="G140" s="183"/>
      <c r="H140" s="183"/>
      <c r="I140" s="183"/>
    </row>
    <row r="141" spans="1:9">
      <c r="A141" s="183"/>
      <c r="B141" s="183"/>
      <c r="C141" s="183"/>
      <c r="D141" s="183"/>
      <c r="E141" s="183"/>
      <c r="F141" s="183"/>
      <c r="G141" s="183"/>
      <c r="H141" s="183"/>
      <c r="I141" s="183"/>
    </row>
    <row r="142" spans="1:9">
      <c r="A142" s="183"/>
      <c r="B142" s="183"/>
      <c r="C142" s="183"/>
      <c r="D142" s="183"/>
      <c r="E142" s="183"/>
      <c r="F142" s="183"/>
      <c r="G142" s="183"/>
      <c r="H142" s="183"/>
      <c r="I142" s="183"/>
    </row>
    <row r="143" spans="1:9">
      <c r="A143" s="183"/>
      <c r="B143" s="183"/>
      <c r="C143" s="183"/>
      <c r="D143" s="183"/>
      <c r="E143" s="183"/>
      <c r="F143" s="183"/>
      <c r="G143" s="183"/>
      <c r="H143" s="183"/>
      <c r="I143" s="183"/>
    </row>
    <row r="144" spans="1:9">
      <c r="A144" s="183"/>
      <c r="B144" s="183"/>
      <c r="C144" s="183"/>
      <c r="D144" s="183"/>
      <c r="E144" s="183"/>
      <c r="F144" s="183"/>
      <c r="G144" s="183"/>
      <c r="H144" s="183"/>
      <c r="I144" s="183"/>
    </row>
    <row r="145" spans="1:9">
      <c r="A145" s="183"/>
      <c r="B145" s="183"/>
      <c r="C145" s="183"/>
      <c r="D145" s="183"/>
      <c r="E145" s="183"/>
      <c r="F145" s="183"/>
      <c r="G145" s="183"/>
      <c r="H145" s="183"/>
      <c r="I145" s="183"/>
    </row>
    <row r="146" spans="1:9">
      <c r="A146" s="183"/>
      <c r="B146" s="183"/>
      <c r="C146" s="183"/>
      <c r="D146" s="183"/>
      <c r="E146" s="183"/>
      <c r="F146" s="183"/>
      <c r="G146" s="183"/>
      <c r="H146" s="183"/>
      <c r="I146" s="183"/>
    </row>
    <row r="147" spans="1:9">
      <c r="A147" s="183"/>
      <c r="B147" s="183"/>
      <c r="C147" s="183"/>
      <c r="D147" s="183"/>
      <c r="E147" s="183"/>
      <c r="F147" s="183"/>
      <c r="G147" s="183"/>
      <c r="H147" s="183"/>
      <c r="I147" s="183"/>
    </row>
    <row r="148" spans="1:9">
      <c r="A148" s="183"/>
      <c r="B148" s="183"/>
      <c r="C148" s="183"/>
      <c r="D148" s="183"/>
      <c r="E148" s="183"/>
      <c r="F148" s="183"/>
      <c r="G148" s="183"/>
      <c r="H148" s="183"/>
      <c r="I148" s="183"/>
    </row>
    <row r="149" spans="1:9">
      <c r="A149" s="183"/>
      <c r="B149" s="183"/>
      <c r="C149" s="183"/>
      <c r="D149" s="183"/>
      <c r="E149" s="183"/>
      <c r="F149" s="183"/>
      <c r="G149" s="183"/>
      <c r="H149" s="183"/>
      <c r="I149" s="183"/>
    </row>
    <row r="150" spans="1:9">
      <c r="A150" s="183"/>
      <c r="B150" s="183"/>
      <c r="C150" s="183"/>
      <c r="D150" s="183"/>
      <c r="E150" s="183"/>
      <c r="F150" s="183"/>
      <c r="G150" s="183"/>
      <c r="H150" s="183"/>
      <c r="I150" s="183"/>
    </row>
    <row r="151" spans="1:9">
      <c r="A151" s="183"/>
      <c r="B151" s="183"/>
      <c r="C151" s="183"/>
      <c r="D151" s="183"/>
      <c r="E151" s="183"/>
      <c r="F151" s="183"/>
      <c r="G151" s="183"/>
      <c r="H151" s="183"/>
      <c r="I151" s="183"/>
    </row>
    <row r="152" spans="1:9">
      <c r="A152" s="183"/>
      <c r="B152" s="183"/>
      <c r="C152" s="183"/>
      <c r="D152" s="183"/>
      <c r="E152" s="183"/>
      <c r="F152" s="183"/>
      <c r="G152" s="183"/>
      <c r="H152" s="183"/>
      <c r="I152" s="183"/>
    </row>
    <row r="153" spans="1:9">
      <c r="A153" s="183"/>
      <c r="B153" s="183"/>
      <c r="C153" s="183"/>
      <c r="D153" s="183"/>
      <c r="E153" s="183"/>
      <c r="F153" s="183"/>
      <c r="G153" s="183"/>
      <c r="H153" s="183"/>
      <c r="I153" s="183"/>
    </row>
    <row r="154" spans="1:9">
      <c r="A154" s="183"/>
      <c r="B154" s="183"/>
      <c r="C154" s="183"/>
      <c r="D154" s="183"/>
      <c r="E154" s="183"/>
      <c r="F154" s="183"/>
      <c r="G154" s="183"/>
      <c r="H154" s="183"/>
      <c r="I154" s="183"/>
    </row>
    <row r="155" spans="1:9">
      <c r="A155" s="183"/>
      <c r="B155" s="183"/>
      <c r="C155" s="183"/>
      <c r="D155" s="183"/>
      <c r="E155" s="183"/>
      <c r="F155" s="183"/>
      <c r="G155" s="183"/>
      <c r="H155" s="183"/>
      <c r="I155" s="183"/>
    </row>
    <row r="156" spans="1:9">
      <c r="A156" s="183"/>
      <c r="B156" s="183"/>
      <c r="C156" s="183"/>
      <c r="D156" s="183"/>
      <c r="E156" s="183"/>
      <c r="F156" s="183"/>
      <c r="G156" s="183"/>
      <c r="H156" s="183"/>
      <c r="I156" s="183"/>
    </row>
    <row r="157" spans="1:9">
      <c r="A157" s="183"/>
      <c r="B157" s="183"/>
      <c r="C157" s="183"/>
      <c r="D157" s="183"/>
      <c r="E157" s="183"/>
      <c r="F157" s="183"/>
      <c r="G157" s="183"/>
      <c r="H157" s="183"/>
      <c r="I157" s="183"/>
    </row>
    <row r="158" spans="1:9">
      <c r="A158" s="183"/>
      <c r="B158" s="183"/>
      <c r="C158" s="183"/>
      <c r="D158" s="183"/>
      <c r="E158" s="183"/>
      <c r="F158" s="183"/>
      <c r="G158" s="183"/>
      <c r="H158" s="183"/>
      <c r="I158" s="183"/>
    </row>
    <row r="159" spans="1:9">
      <c r="A159" s="183"/>
      <c r="B159" s="183"/>
      <c r="C159" s="183"/>
      <c r="D159" s="183"/>
      <c r="E159" s="183"/>
      <c r="F159" s="183"/>
      <c r="G159" s="183"/>
      <c r="H159" s="183"/>
      <c r="I159" s="183"/>
    </row>
    <row r="160" spans="1:9">
      <c r="A160" s="183"/>
      <c r="B160" s="183"/>
      <c r="C160" s="183"/>
      <c r="D160" s="183"/>
      <c r="E160" s="183"/>
      <c r="F160" s="183"/>
      <c r="G160" s="183"/>
      <c r="H160" s="183"/>
      <c r="I160" s="183"/>
    </row>
    <row r="161" spans="1:9">
      <c r="A161" s="183"/>
      <c r="B161" s="183"/>
      <c r="C161" s="183"/>
      <c r="D161" s="183"/>
      <c r="E161" s="183"/>
      <c r="F161" s="183"/>
      <c r="G161" s="183"/>
      <c r="H161" s="183"/>
      <c r="I161" s="183"/>
    </row>
    <row r="162" spans="1:9">
      <c r="A162" s="183"/>
      <c r="B162" s="183"/>
      <c r="C162" s="183"/>
      <c r="D162" s="183"/>
      <c r="E162" s="183"/>
      <c r="F162" s="183"/>
      <c r="G162" s="183"/>
      <c r="H162" s="183"/>
      <c r="I162" s="183"/>
    </row>
    <row r="163" spans="1:9">
      <c r="A163" s="183"/>
      <c r="B163" s="183"/>
      <c r="C163" s="183"/>
      <c r="D163" s="183"/>
      <c r="E163" s="183"/>
      <c r="F163" s="183"/>
      <c r="G163" s="183"/>
      <c r="H163" s="183"/>
      <c r="I163" s="183"/>
    </row>
    <row r="164" spans="1:9">
      <c r="A164" s="183"/>
      <c r="B164" s="183"/>
      <c r="C164" s="183"/>
      <c r="D164" s="183"/>
      <c r="E164" s="183"/>
      <c r="F164" s="183"/>
      <c r="G164" s="183"/>
      <c r="H164" s="183"/>
      <c r="I164" s="183"/>
    </row>
    <row r="165" spans="1:9">
      <c r="A165" s="183"/>
      <c r="B165" s="183"/>
      <c r="C165" s="183"/>
      <c r="D165" s="183"/>
      <c r="E165" s="183"/>
      <c r="F165" s="183"/>
      <c r="G165" s="183"/>
      <c r="H165" s="183"/>
      <c r="I165" s="183"/>
    </row>
    <row r="166" spans="1:9">
      <c r="A166" s="183"/>
      <c r="B166" s="183"/>
      <c r="C166" s="183"/>
      <c r="D166" s="183"/>
      <c r="E166" s="183"/>
      <c r="F166" s="183"/>
      <c r="G166" s="183"/>
      <c r="H166" s="183"/>
      <c r="I166" s="183"/>
    </row>
    <row r="167" spans="1:9">
      <c r="A167" s="183"/>
      <c r="B167" s="183"/>
      <c r="C167" s="183"/>
      <c r="D167" s="183"/>
      <c r="E167" s="183"/>
      <c r="F167" s="183"/>
      <c r="G167" s="183"/>
      <c r="H167" s="183"/>
      <c r="I167" s="183"/>
    </row>
    <row r="168" spans="1:9">
      <c r="A168" s="183"/>
      <c r="B168" s="183"/>
      <c r="C168" s="183"/>
      <c r="D168" s="183"/>
      <c r="E168" s="183"/>
      <c r="F168" s="183"/>
      <c r="G168" s="183"/>
      <c r="H168" s="183"/>
      <c r="I168" s="183"/>
    </row>
    <row r="169" spans="1:9">
      <c r="A169" s="183"/>
      <c r="B169" s="183"/>
      <c r="C169" s="183"/>
      <c r="D169" s="183"/>
      <c r="E169" s="183"/>
      <c r="F169" s="183"/>
      <c r="G169" s="183"/>
      <c r="H169" s="183"/>
      <c r="I169" s="183"/>
    </row>
    <row r="170" spans="1:9">
      <c r="A170" s="183"/>
      <c r="B170" s="183"/>
      <c r="C170" s="183"/>
      <c r="D170" s="183"/>
      <c r="E170" s="183"/>
      <c r="F170" s="183"/>
      <c r="G170" s="183"/>
      <c r="H170" s="183"/>
      <c r="I170" s="183"/>
    </row>
    <row r="171" spans="1:9">
      <c r="A171" s="183"/>
      <c r="B171" s="183"/>
      <c r="C171" s="183"/>
      <c r="D171" s="183"/>
      <c r="E171" s="183"/>
      <c r="F171" s="183"/>
      <c r="G171" s="183"/>
      <c r="H171" s="183"/>
      <c r="I171" s="183"/>
    </row>
    <row r="172" spans="1:9">
      <c r="A172" s="183"/>
      <c r="B172" s="183"/>
      <c r="C172" s="183"/>
      <c r="D172" s="183"/>
      <c r="E172" s="183"/>
      <c r="F172" s="183"/>
      <c r="G172" s="183"/>
      <c r="H172" s="183"/>
      <c r="I172" s="183"/>
    </row>
    <row r="173" spans="1:9">
      <c r="A173" s="183"/>
      <c r="B173" s="183"/>
      <c r="C173" s="183"/>
      <c r="D173" s="183"/>
      <c r="E173" s="183"/>
      <c r="F173" s="183"/>
      <c r="G173" s="183"/>
      <c r="H173" s="183"/>
      <c r="I173" s="183"/>
    </row>
    <row r="174" spans="1:9">
      <c r="A174" s="183"/>
      <c r="B174" s="183"/>
      <c r="C174" s="183"/>
      <c r="D174" s="183"/>
      <c r="E174" s="183"/>
      <c r="F174" s="183"/>
      <c r="G174" s="183"/>
      <c r="H174" s="183"/>
      <c r="I174" s="183"/>
    </row>
    <row r="175" spans="1:9">
      <c r="A175" s="183"/>
      <c r="B175" s="183"/>
      <c r="C175" s="183"/>
      <c r="D175" s="183"/>
      <c r="E175" s="183"/>
      <c r="F175" s="183"/>
      <c r="G175" s="183"/>
      <c r="H175" s="183"/>
      <c r="I175" s="183"/>
    </row>
    <row r="176" spans="1:9">
      <c r="A176" s="183"/>
      <c r="B176" s="183"/>
      <c r="C176" s="183"/>
      <c r="D176" s="183"/>
      <c r="E176" s="183"/>
      <c r="F176" s="183"/>
      <c r="G176" s="183"/>
      <c r="H176" s="183"/>
      <c r="I176" s="183"/>
    </row>
    <row r="177" spans="1:9">
      <c r="A177" s="183"/>
      <c r="B177" s="183"/>
      <c r="C177" s="183"/>
      <c r="D177" s="183"/>
      <c r="E177" s="183"/>
      <c r="F177" s="183"/>
      <c r="G177" s="183"/>
      <c r="H177" s="183"/>
      <c r="I177" s="183"/>
    </row>
    <row r="178" spans="1:9">
      <c r="A178" s="183"/>
      <c r="B178" s="183"/>
      <c r="C178" s="183"/>
      <c r="D178" s="183"/>
      <c r="E178" s="183"/>
      <c r="F178" s="183"/>
      <c r="G178" s="183"/>
      <c r="H178" s="183"/>
      <c r="I178" s="183"/>
    </row>
    <row r="179" spans="1:9">
      <c r="A179" s="183"/>
      <c r="B179" s="183"/>
      <c r="C179" s="183"/>
      <c r="D179" s="183"/>
      <c r="E179" s="183"/>
      <c r="F179" s="183"/>
      <c r="G179" s="183"/>
      <c r="H179" s="183"/>
      <c r="I179" s="183"/>
    </row>
    <row r="180" spans="1:9">
      <c r="A180" s="183"/>
      <c r="B180" s="183"/>
      <c r="C180" s="183"/>
      <c r="D180" s="183"/>
      <c r="E180" s="183"/>
      <c r="F180" s="183"/>
      <c r="G180" s="183"/>
      <c r="H180" s="183"/>
      <c r="I180" s="183"/>
    </row>
    <row r="181" spans="1:9">
      <c r="A181" s="183"/>
      <c r="B181" s="183"/>
      <c r="C181" s="183"/>
      <c r="D181" s="183"/>
      <c r="E181" s="183"/>
      <c r="F181" s="183"/>
      <c r="G181" s="183"/>
      <c r="H181" s="183"/>
      <c r="I181" s="183"/>
    </row>
    <row r="182" spans="1:9">
      <c r="A182" s="183"/>
      <c r="B182" s="183"/>
      <c r="C182" s="183"/>
      <c r="D182" s="183"/>
      <c r="E182" s="183"/>
      <c r="F182" s="183"/>
      <c r="G182" s="183"/>
      <c r="H182" s="183"/>
      <c r="I182" s="183"/>
    </row>
    <row r="183" spans="1:9">
      <c r="A183" s="183"/>
      <c r="B183" s="183"/>
      <c r="C183" s="183"/>
      <c r="D183" s="183"/>
      <c r="E183" s="183"/>
      <c r="F183" s="183"/>
      <c r="G183" s="183"/>
      <c r="H183" s="183"/>
      <c r="I183" s="183"/>
    </row>
    <row r="184" spans="1:9">
      <c r="A184" s="183"/>
      <c r="B184" s="183"/>
      <c r="C184" s="183"/>
      <c r="D184" s="183"/>
      <c r="E184" s="183"/>
      <c r="F184" s="183"/>
      <c r="G184" s="183"/>
      <c r="H184" s="183"/>
      <c r="I184" s="183"/>
    </row>
    <row r="185" spans="1:9">
      <c r="A185" s="183"/>
      <c r="B185" s="183"/>
      <c r="C185" s="183"/>
      <c r="D185" s="183"/>
      <c r="E185" s="183"/>
      <c r="F185" s="183"/>
      <c r="G185" s="183"/>
      <c r="H185" s="183"/>
      <c r="I185" s="183"/>
    </row>
    <row r="186" spans="1:9">
      <c r="A186" s="183"/>
      <c r="B186" s="183"/>
      <c r="C186" s="183"/>
      <c r="D186" s="183"/>
      <c r="E186" s="183"/>
      <c r="F186" s="183"/>
      <c r="G186" s="183"/>
      <c r="H186" s="183"/>
      <c r="I186" s="183"/>
    </row>
  </sheetData>
  <mergeCells count="1">
    <mergeCell ref="B12:I12"/>
  </mergeCells>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2:H20"/>
  <sheetViews>
    <sheetView workbookViewId="0">
      <selection activeCell="N22" sqref="N22"/>
    </sheetView>
  </sheetViews>
  <sheetFormatPr defaultRowHeight="15"/>
  <cols>
    <col min="6" max="6" width="10.7109375" customWidth="1"/>
    <col min="7" max="7" width="12.7109375" customWidth="1"/>
    <col min="8" max="8" width="10.7109375" customWidth="1"/>
  </cols>
  <sheetData>
    <row r="2" spans="1:8" s="58" customFormat="1" ht="33.75" customHeight="1">
      <c r="A2" s="309" t="s">
        <v>901</v>
      </c>
      <c r="B2" s="309"/>
      <c r="C2" s="309"/>
      <c r="D2" s="309"/>
      <c r="E2" s="309"/>
      <c r="F2" s="309"/>
      <c r="G2" s="309"/>
      <c r="H2" s="309"/>
    </row>
    <row r="4" spans="1:8" s="73" customFormat="1" ht="33.75" customHeight="1">
      <c r="A4" s="310" t="s">
        <v>924</v>
      </c>
      <c r="B4" s="310"/>
      <c r="C4" s="310"/>
      <c r="D4" s="310"/>
      <c r="E4" s="310"/>
      <c r="F4" s="310"/>
      <c r="G4" s="310"/>
      <c r="H4" s="310"/>
    </row>
    <row r="6" spans="1:8" s="74" customFormat="1" ht="108" customHeight="1">
      <c r="A6" s="306" t="s">
        <v>1756</v>
      </c>
      <c r="B6" s="306"/>
      <c r="C6" s="306"/>
      <c r="D6" s="306"/>
      <c r="E6" s="306"/>
      <c r="F6" s="306"/>
      <c r="G6" s="306"/>
      <c r="H6" s="306"/>
    </row>
    <row r="7" spans="1:8" ht="15.75" thickBot="1"/>
    <row r="8" spans="1:8" ht="15.75" thickBot="1">
      <c r="A8" s="78"/>
      <c r="B8" s="78"/>
      <c r="C8" s="78"/>
      <c r="D8" s="78"/>
      <c r="E8" s="78"/>
      <c r="F8" s="79" t="s">
        <v>903</v>
      </c>
      <c r="G8" s="80"/>
      <c r="H8" s="79" t="s">
        <v>904</v>
      </c>
    </row>
    <row r="9" spans="1:8">
      <c r="A9" s="77"/>
      <c r="B9" s="77"/>
      <c r="C9" s="77"/>
      <c r="D9" s="77"/>
      <c r="E9" s="77"/>
      <c r="F9" s="81"/>
      <c r="G9" s="82"/>
      <c r="H9" s="81"/>
    </row>
    <row r="10" spans="1:8">
      <c r="A10" s="75" t="s">
        <v>922</v>
      </c>
      <c r="B10" s="75"/>
      <c r="C10" s="75"/>
      <c r="D10" s="75"/>
      <c r="E10" s="75"/>
      <c r="F10" s="83"/>
      <c r="G10" s="83"/>
      <c r="H10" s="83"/>
    </row>
    <row r="11" spans="1:8">
      <c r="A11" s="75" t="s">
        <v>923</v>
      </c>
      <c r="B11" s="75"/>
      <c r="C11" s="75"/>
      <c r="D11" s="75"/>
      <c r="E11" s="75"/>
      <c r="F11" s="83"/>
      <c r="G11" s="83"/>
      <c r="H11" s="83"/>
    </row>
    <row r="12" spans="1:8">
      <c r="A12" s="75" t="s">
        <v>906</v>
      </c>
      <c r="B12" s="75"/>
      <c r="C12" s="75"/>
      <c r="D12" s="75"/>
      <c r="E12" s="75"/>
      <c r="F12" s="83"/>
      <c r="G12" s="83"/>
      <c r="H12" s="83"/>
    </row>
    <row r="13" spans="1:8" ht="15.75" thickBot="1">
      <c r="A13" s="76"/>
      <c r="B13" s="76"/>
      <c r="C13" s="76"/>
      <c r="D13" s="76"/>
      <c r="E13" s="76"/>
      <c r="F13" s="76"/>
      <c r="G13" s="76"/>
      <c r="H13" s="84"/>
    </row>
    <row r="14" spans="1:8">
      <c r="A14" s="77"/>
      <c r="B14" s="77"/>
      <c r="C14" s="77"/>
      <c r="D14" s="77"/>
      <c r="E14" s="77"/>
      <c r="F14" s="85"/>
      <c r="G14" s="85"/>
      <c r="H14" s="85"/>
    </row>
    <row r="15" spans="1:8">
      <c r="A15" s="86" t="s">
        <v>907</v>
      </c>
      <c r="B15" s="75"/>
      <c r="C15" s="75"/>
      <c r="D15" s="75"/>
      <c r="E15" s="75"/>
      <c r="F15" s="87"/>
      <c r="G15" s="83"/>
      <c r="H15" s="87"/>
    </row>
    <row r="16" spans="1:8" ht="15.75" thickBot="1">
      <c r="A16" s="88" t="s">
        <v>908</v>
      </c>
      <c r="B16" s="76"/>
      <c r="C16" s="89"/>
      <c r="D16" s="76"/>
      <c r="E16" s="76"/>
      <c r="F16" s="90"/>
      <c r="G16" s="91"/>
      <c r="H16" s="90"/>
    </row>
    <row r="17" spans="1:8">
      <c r="A17" s="92"/>
      <c r="B17" s="77"/>
      <c r="C17" s="93"/>
      <c r="D17" s="77"/>
      <c r="E17" s="77"/>
      <c r="F17" s="83"/>
      <c r="G17" s="83"/>
      <c r="H17" s="83"/>
    </row>
    <row r="18" spans="1:8" ht="15.75" thickBot="1">
      <c r="A18" s="88" t="s">
        <v>909</v>
      </c>
      <c r="B18" s="76"/>
      <c r="C18" s="89">
        <v>0.27</v>
      </c>
      <c r="D18" s="76"/>
      <c r="E18" s="76"/>
      <c r="F18" s="90"/>
      <c r="G18" s="90"/>
      <c r="H18" s="90"/>
    </row>
    <row r="19" spans="1:8">
      <c r="A19" s="92"/>
      <c r="B19" s="77"/>
      <c r="C19" s="93"/>
      <c r="D19" s="77"/>
      <c r="E19" s="77"/>
      <c r="F19" s="85"/>
      <c r="G19" s="85"/>
      <c r="H19" s="85"/>
    </row>
    <row r="20" spans="1:8">
      <c r="A20" s="86" t="s">
        <v>910</v>
      </c>
      <c r="B20" s="75"/>
      <c r="C20" s="75"/>
      <c r="D20" s="75"/>
      <c r="E20" s="75"/>
      <c r="F20" s="83"/>
      <c r="G20" s="87"/>
      <c r="H20" s="83"/>
    </row>
  </sheetData>
  <mergeCells count="3">
    <mergeCell ref="A2:H2"/>
    <mergeCell ref="A4:H4"/>
    <mergeCell ref="A6:H6"/>
  </mergeCells>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2:J187"/>
  <sheetViews>
    <sheetView workbookViewId="0">
      <selection activeCell="I10" sqref="I10"/>
    </sheetView>
  </sheetViews>
  <sheetFormatPr defaultRowHeight="15"/>
  <cols>
    <col min="3" max="3" width="10.7109375" customWidth="1"/>
    <col min="5" max="5" width="35.7109375" customWidth="1"/>
  </cols>
  <sheetData>
    <row r="2" spans="1:10">
      <c r="A2" s="94"/>
      <c r="B2" s="94"/>
      <c r="C2" s="94"/>
      <c r="D2" s="94"/>
      <c r="E2" s="96" t="s">
        <v>925</v>
      </c>
      <c r="F2" s="94"/>
      <c r="G2" s="94"/>
      <c r="H2" s="94"/>
      <c r="I2" s="94"/>
      <c r="J2" s="94"/>
    </row>
    <row r="4" spans="1:10" ht="23.25">
      <c r="A4" s="97" t="s">
        <v>911</v>
      </c>
      <c r="B4" s="97" t="s">
        <v>912</v>
      </c>
      <c r="C4" s="98" t="s">
        <v>66</v>
      </c>
      <c r="D4" s="97" t="s">
        <v>913</v>
      </c>
      <c r="E4" s="97" t="s">
        <v>914</v>
      </c>
      <c r="F4" s="97" t="s">
        <v>69</v>
      </c>
      <c r="G4" s="99" t="s">
        <v>915</v>
      </c>
      <c r="H4" s="97" t="s">
        <v>916</v>
      </c>
      <c r="I4" s="99" t="s">
        <v>917</v>
      </c>
      <c r="J4" s="96"/>
    </row>
    <row r="5" spans="1:10">
      <c r="A5" s="100"/>
      <c r="B5" s="100"/>
      <c r="C5" s="100"/>
      <c r="D5" s="100"/>
      <c r="E5" s="100"/>
      <c r="F5" s="100"/>
      <c r="G5" s="101"/>
      <c r="H5" s="100"/>
      <c r="I5" s="101"/>
      <c r="J5" s="100"/>
    </row>
    <row r="6" spans="1:10" ht="60" customHeight="1">
      <c r="A6" s="104">
        <v>1</v>
      </c>
      <c r="B6" s="102" t="s">
        <v>926</v>
      </c>
      <c r="C6" s="108">
        <v>10.77</v>
      </c>
      <c r="D6" s="104" t="s">
        <v>303</v>
      </c>
      <c r="E6" s="103" t="s">
        <v>927</v>
      </c>
      <c r="F6" s="105"/>
      <c r="G6" s="105"/>
      <c r="H6" s="105"/>
      <c r="I6" s="105"/>
      <c r="J6" s="94"/>
    </row>
    <row r="7" spans="1:10" ht="35.1" customHeight="1">
      <c r="A7" s="104">
        <v>3</v>
      </c>
      <c r="B7" s="104" t="s">
        <v>928</v>
      </c>
      <c r="C7" s="108">
        <v>14.000999999999999</v>
      </c>
      <c r="D7" s="104" t="s">
        <v>303</v>
      </c>
      <c r="E7" s="103" t="s">
        <v>929</v>
      </c>
      <c r="F7" s="105"/>
      <c r="G7" s="105"/>
      <c r="H7" s="105"/>
      <c r="I7" s="105"/>
      <c r="J7" s="94"/>
    </row>
    <row r="8" spans="1:10">
      <c r="A8" s="94"/>
      <c r="B8" s="94"/>
      <c r="C8" s="94"/>
      <c r="D8" s="94"/>
      <c r="E8" s="94"/>
      <c r="F8" s="109"/>
      <c r="G8" s="109"/>
      <c r="H8" s="110"/>
      <c r="I8" s="110"/>
      <c r="J8" s="94"/>
    </row>
    <row r="9" spans="1:10">
      <c r="A9" s="104"/>
      <c r="B9" s="102"/>
      <c r="C9" s="104"/>
      <c r="D9" s="104"/>
      <c r="E9" s="104"/>
      <c r="F9" s="111"/>
      <c r="G9" s="111"/>
      <c r="H9" s="106"/>
      <c r="I9" s="106"/>
      <c r="J9" s="94"/>
    </row>
    <row r="10" spans="1:10">
      <c r="A10" s="104"/>
      <c r="B10" s="102"/>
      <c r="C10" s="104"/>
      <c r="D10" s="104"/>
      <c r="E10" s="104"/>
      <c r="F10" s="111"/>
      <c r="G10" s="111"/>
      <c r="H10" s="106"/>
      <c r="I10" s="106"/>
      <c r="J10" s="94"/>
    </row>
    <row r="11" spans="1:10">
      <c r="A11" s="104"/>
      <c r="B11" s="102"/>
      <c r="C11" s="104"/>
      <c r="D11" s="104"/>
      <c r="E11" s="104"/>
      <c r="F11" s="107"/>
      <c r="G11" s="107"/>
      <c r="H11" s="107"/>
      <c r="I11" s="107"/>
      <c r="J11" s="94"/>
    </row>
    <row r="12" spans="1:10">
      <c r="A12" s="104"/>
      <c r="B12" s="102"/>
      <c r="C12" s="104"/>
      <c r="D12" s="104"/>
      <c r="E12" s="104"/>
      <c r="F12" s="107"/>
      <c r="G12" s="107"/>
      <c r="H12" s="107"/>
      <c r="I12" s="107"/>
      <c r="J12" s="94"/>
    </row>
    <row r="13" spans="1:10">
      <c r="A13" s="94"/>
      <c r="B13" s="94"/>
      <c r="C13" s="94"/>
      <c r="D13" s="94"/>
      <c r="E13" s="95"/>
      <c r="F13" s="94"/>
      <c r="G13" s="94"/>
      <c r="H13" s="94"/>
      <c r="I13" s="94"/>
      <c r="J13" s="94"/>
    </row>
    <row r="16" spans="1:10">
      <c r="A16" s="94"/>
      <c r="B16" s="94"/>
      <c r="C16" s="94"/>
      <c r="D16" s="94"/>
      <c r="E16" s="95"/>
      <c r="F16" s="94"/>
      <c r="G16" s="94"/>
      <c r="H16" s="94"/>
      <c r="I16" s="94"/>
      <c r="J16" s="94"/>
    </row>
    <row r="19" spans="1:9">
      <c r="A19" s="104"/>
      <c r="B19" s="102"/>
      <c r="C19" s="104"/>
      <c r="D19" s="104"/>
      <c r="E19" s="104"/>
      <c r="F19" s="107"/>
      <c r="G19" s="107"/>
      <c r="H19" s="107"/>
      <c r="I19" s="107"/>
    </row>
    <row r="20" spans="1:9">
      <c r="A20" s="104"/>
      <c r="B20" s="102"/>
      <c r="C20" s="104"/>
      <c r="D20" s="104"/>
      <c r="E20" s="104"/>
      <c r="F20" s="107"/>
      <c r="G20" s="107"/>
      <c r="H20" s="107"/>
      <c r="I20" s="107"/>
    </row>
    <row r="21" spans="1:9">
      <c r="A21" s="104"/>
      <c r="B21" s="102"/>
      <c r="C21" s="104"/>
      <c r="D21" s="104"/>
      <c r="E21" s="104"/>
      <c r="F21" s="107"/>
      <c r="G21" s="107"/>
      <c r="H21" s="107"/>
      <c r="I21" s="107"/>
    </row>
    <row r="22" spans="1:9">
      <c r="A22" s="104"/>
      <c r="B22" s="102"/>
      <c r="C22" s="104"/>
      <c r="D22" s="104"/>
      <c r="E22" s="104"/>
      <c r="F22" s="107"/>
      <c r="G22" s="107"/>
      <c r="H22" s="107"/>
      <c r="I22" s="107"/>
    </row>
    <row r="23" spans="1:9">
      <c r="A23" s="104"/>
      <c r="B23" s="102"/>
      <c r="C23" s="104"/>
      <c r="D23" s="104"/>
      <c r="E23" s="104"/>
      <c r="F23" s="107"/>
      <c r="G23" s="107"/>
      <c r="H23" s="107"/>
      <c r="I23" s="107"/>
    </row>
    <row r="24" spans="1:9">
      <c r="A24" s="104"/>
      <c r="B24" s="102"/>
      <c r="C24" s="104"/>
      <c r="D24" s="104"/>
      <c r="E24" s="104"/>
      <c r="F24" s="107"/>
      <c r="G24" s="107"/>
      <c r="H24" s="107"/>
      <c r="I24" s="107"/>
    </row>
    <row r="25" spans="1:9">
      <c r="A25" s="104"/>
      <c r="B25" s="102"/>
      <c r="C25" s="104"/>
      <c r="D25" s="104"/>
      <c r="E25" s="104"/>
      <c r="F25" s="107"/>
      <c r="G25" s="107"/>
      <c r="H25" s="107"/>
      <c r="I25" s="107"/>
    </row>
    <row r="26" spans="1:9">
      <c r="A26" s="104"/>
      <c r="B26" s="102"/>
      <c r="C26" s="104"/>
      <c r="D26" s="104"/>
      <c r="E26" s="104"/>
      <c r="F26" s="107"/>
      <c r="G26" s="107"/>
      <c r="H26" s="107"/>
      <c r="I26" s="107"/>
    </row>
    <row r="27" spans="1:9">
      <c r="A27" s="104"/>
      <c r="B27" s="102"/>
      <c r="C27" s="104"/>
      <c r="D27" s="104"/>
      <c r="E27" s="104"/>
      <c r="F27" s="107"/>
      <c r="G27" s="107"/>
      <c r="H27" s="107"/>
      <c r="I27" s="107"/>
    </row>
    <row r="28" spans="1:9">
      <c r="A28" s="104"/>
      <c r="B28" s="102"/>
      <c r="C28" s="104"/>
      <c r="D28" s="104"/>
      <c r="E28" s="104"/>
      <c r="F28" s="107"/>
      <c r="G28" s="107"/>
      <c r="H28" s="107"/>
      <c r="I28" s="107"/>
    </row>
    <row r="29" spans="1:9">
      <c r="A29" s="104"/>
      <c r="B29" s="102"/>
      <c r="C29" s="104"/>
      <c r="D29" s="104"/>
      <c r="E29" s="104"/>
      <c r="F29" s="107"/>
      <c r="G29" s="107"/>
      <c r="H29" s="107"/>
      <c r="I29" s="107"/>
    </row>
    <row r="30" spans="1:9">
      <c r="A30" s="104"/>
      <c r="B30" s="102"/>
      <c r="C30" s="104"/>
      <c r="D30" s="104"/>
      <c r="E30" s="104"/>
      <c r="F30" s="107"/>
      <c r="G30" s="107"/>
      <c r="H30" s="107"/>
      <c r="I30" s="107"/>
    </row>
    <row r="31" spans="1:9">
      <c r="A31" s="104"/>
      <c r="B31" s="102"/>
      <c r="C31" s="104"/>
      <c r="D31" s="104"/>
      <c r="E31" s="104"/>
      <c r="F31" s="107"/>
      <c r="G31" s="107"/>
      <c r="H31" s="107"/>
      <c r="I31" s="107"/>
    </row>
    <row r="32" spans="1:9">
      <c r="A32" s="104"/>
      <c r="B32" s="102"/>
      <c r="C32" s="104"/>
      <c r="D32" s="104"/>
      <c r="E32" s="104"/>
      <c r="F32" s="107"/>
      <c r="G32" s="107"/>
      <c r="H32" s="107"/>
      <c r="I32" s="107"/>
    </row>
    <row r="33" spans="1:9">
      <c r="A33" s="104"/>
      <c r="B33" s="102"/>
      <c r="C33" s="104"/>
      <c r="D33" s="104"/>
      <c r="E33" s="104"/>
      <c r="F33" s="107"/>
      <c r="G33" s="107"/>
      <c r="H33" s="107"/>
      <c r="I33" s="107"/>
    </row>
    <row r="34" spans="1:9">
      <c r="A34" s="104"/>
      <c r="B34" s="102"/>
      <c r="C34" s="104"/>
      <c r="D34" s="104"/>
      <c r="E34" s="104"/>
      <c r="F34" s="107"/>
      <c r="G34" s="107"/>
      <c r="H34" s="107"/>
      <c r="I34" s="107"/>
    </row>
    <row r="35" spans="1:9">
      <c r="A35" s="104"/>
      <c r="B35" s="102"/>
      <c r="C35" s="104"/>
      <c r="D35" s="104"/>
      <c r="E35" s="104"/>
      <c r="F35" s="107"/>
      <c r="G35" s="107"/>
      <c r="H35" s="107"/>
      <c r="I35" s="107"/>
    </row>
    <row r="36" spans="1:9">
      <c r="A36" s="104"/>
      <c r="B36" s="102"/>
      <c r="C36" s="104"/>
      <c r="D36" s="104"/>
      <c r="E36" s="104"/>
      <c r="F36" s="107"/>
      <c r="G36" s="107"/>
      <c r="H36" s="107"/>
      <c r="I36" s="107"/>
    </row>
    <row r="37" spans="1:9">
      <c r="A37" s="104"/>
      <c r="B37" s="102"/>
      <c r="C37" s="104"/>
      <c r="D37" s="104"/>
      <c r="E37" s="104"/>
      <c r="F37" s="107"/>
      <c r="G37" s="107"/>
      <c r="H37" s="107"/>
      <c r="I37" s="107"/>
    </row>
    <row r="38" spans="1:9">
      <c r="A38" s="104"/>
      <c r="B38" s="102"/>
      <c r="C38" s="104"/>
      <c r="D38" s="104"/>
      <c r="E38" s="104"/>
      <c r="F38" s="107"/>
      <c r="G38" s="107"/>
      <c r="H38" s="107"/>
      <c r="I38" s="107"/>
    </row>
    <row r="39" spans="1:9">
      <c r="A39" s="104"/>
      <c r="B39" s="102"/>
      <c r="C39" s="104"/>
      <c r="D39" s="104"/>
      <c r="E39" s="104"/>
      <c r="F39" s="107"/>
      <c r="G39" s="107"/>
      <c r="H39" s="107"/>
      <c r="I39" s="107"/>
    </row>
    <row r="40" spans="1:9">
      <c r="A40" s="104"/>
      <c r="B40" s="102"/>
      <c r="C40" s="104"/>
      <c r="D40" s="104"/>
      <c r="E40" s="104"/>
      <c r="F40" s="107"/>
      <c r="G40" s="107"/>
      <c r="H40" s="107"/>
      <c r="I40" s="107"/>
    </row>
    <row r="41" spans="1:9">
      <c r="A41" s="104"/>
      <c r="B41" s="102"/>
      <c r="C41" s="104"/>
      <c r="D41" s="104"/>
      <c r="E41" s="104"/>
      <c r="F41" s="107"/>
      <c r="G41" s="107"/>
      <c r="H41" s="107"/>
      <c r="I41" s="107"/>
    </row>
    <row r="42" spans="1:9">
      <c r="A42" s="104"/>
      <c r="B42" s="102"/>
      <c r="C42" s="104"/>
      <c r="D42" s="104"/>
      <c r="E42" s="104"/>
      <c r="F42" s="107"/>
      <c r="G42" s="107"/>
      <c r="H42" s="107"/>
      <c r="I42" s="107"/>
    </row>
    <row r="43" spans="1:9">
      <c r="A43" s="104"/>
      <c r="B43" s="102"/>
      <c r="C43" s="104"/>
      <c r="D43" s="104"/>
      <c r="E43" s="104"/>
      <c r="F43" s="107"/>
      <c r="G43" s="107"/>
      <c r="H43" s="107"/>
      <c r="I43" s="107"/>
    </row>
    <row r="44" spans="1:9">
      <c r="A44" s="104"/>
      <c r="B44" s="102"/>
      <c r="C44" s="104"/>
      <c r="D44" s="104"/>
      <c r="E44" s="104"/>
      <c r="F44" s="107"/>
      <c r="G44" s="107"/>
      <c r="H44" s="107"/>
      <c r="I44" s="107"/>
    </row>
    <row r="45" spans="1:9">
      <c r="A45" s="104"/>
      <c r="B45" s="102"/>
      <c r="C45" s="104"/>
      <c r="D45" s="104"/>
      <c r="E45" s="104"/>
      <c r="F45" s="107"/>
      <c r="G45" s="107"/>
      <c r="H45" s="107"/>
      <c r="I45" s="107"/>
    </row>
    <row r="46" spans="1:9">
      <c r="A46" s="104"/>
      <c r="B46" s="102"/>
      <c r="C46" s="104"/>
      <c r="D46" s="104"/>
      <c r="E46" s="104"/>
      <c r="F46" s="107"/>
      <c r="G46" s="107"/>
      <c r="H46" s="107"/>
      <c r="I46" s="107"/>
    </row>
    <row r="47" spans="1:9">
      <c r="A47" s="104"/>
      <c r="B47" s="102"/>
      <c r="C47" s="104"/>
      <c r="D47" s="104"/>
      <c r="E47" s="104"/>
      <c r="F47" s="107"/>
      <c r="G47" s="107"/>
      <c r="H47" s="107"/>
      <c r="I47" s="107"/>
    </row>
    <row r="48" spans="1:9">
      <c r="A48" s="104"/>
      <c r="B48" s="102"/>
      <c r="C48" s="104"/>
      <c r="D48" s="104"/>
      <c r="E48" s="104"/>
      <c r="F48" s="107"/>
      <c r="G48" s="107"/>
      <c r="H48" s="107"/>
      <c r="I48" s="107"/>
    </row>
    <row r="49" spans="1:9">
      <c r="A49" s="104"/>
      <c r="B49" s="102"/>
      <c r="C49" s="104"/>
      <c r="D49" s="104"/>
      <c r="E49" s="104"/>
      <c r="F49" s="107"/>
      <c r="G49" s="107"/>
      <c r="H49" s="107"/>
      <c r="I49" s="107"/>
    </row>
    <row r="50" spans="1:9">
      <c r="A50" s="104"/>
      <c r="B50" s="102"/>
      <c r="C50" s="104"/>
      <c r="D50" s="104"/>
      <c r="E50" s="104"/>
      <c r="F50" s="107"/>
      <c r="G50" s="107"/>
      <c r="H50" s="107"/>
      <c r="I50" s="107"/>
    </row>
    <row r="51" spans="1:9">
      <c r="A51" s="104"/>
      <c r="B51" s="102"/>
      <c r="C51" s="104"/>
      <c r="D51" s="104"/>
      <c r="E51" s="104"/>
      <c r="F51" s="107"/>
      <c r="G51" s="107"/>
      <c r="H51" s="107"/>
      <c r="I51" s="107"/>
    </row>
    <row r="52" spans="1:9">
      <c r="A52" s="104"/>
      <c r="B52" s="102"/>
      <c r="C52" s="104"/>
      <c r="D52" s="104"/>
      <c r="E52" s="104"/>
      <c r="F52" s="107"/>
      <c r="G52" s="107"/>
      <c r="H52" s="107"/>
      <c r="I52" s="107"/>
    </row>
    <row r="53" spans="1:9">
      <c r="A53" s="104"/>
      <c r="B53" s="102"/>
      <c r="C53" s="104"/>
      <c r="D53" s="104"/>
      <c r="E53" s="104"/>
      <c r="F53" s="107"/>
      <c r="G53" s="107"/>
      <c r="H53" s="107"/>
      <c r="I53" s="107"/>
    </row>
    <row r="54" spans="1:9">
      <c r="A54" s="104"/>
      <c r="B54" s="102"/>
      <c r="C54" s="104"/>
      <c r="D54" s="104"/>
      <c r="E54" s="104"/>
      <c r="F54" s="107"/>
      <c r="G54" s="107"/>
      <c r="H54" s="107"/>
      <c r="I54" s="107"/>
    </row>
    <row r="55" spans="1:9">
      <c r="A55" s="104"/>
      <c r="B55" s="102"/>
      <c r="C55" s="104"/>
      <c r="D55" s="104"/>
      <c r="E55" s="104"/>
      <c r="F55" s="107"/>
      <c r="G55" s="107"/>
      <c r="H55" s="107"/>
      <c r="I55" s="107"/>
    </row>
    <row r="56" spans="1:9">
      <c r="A56" s="104"/>
      <c r="B56" s="104"/>
      <c r="C56" s="104"/>
      <c r="D56" s="104"/>
      <c r="E56" s="104"/>
      <c r="F56" s="104"/>
      <c r="G56" s="104"/>
      <c r="H56" s="104"/>
      <c r="I56" s="104"/>
    </row>
    <row r="57" spans="1:9">
      <c r="A57" s="104"/>
      <c r="B57" s="104"/>
      <c r="C57" s="104"/>
      <c r="D57" s="104"/>
      <c r="E57" s="104"/>
      <c r="F57" s="104"/>
      <c r="G57" s="104"/>
      <c r="H57" s="104"/>
      <c r="I57" s="104"/>
    </row>
    <row r="58" spans="1:9">
      <c r="A58" s="104"/>
      <c r="B58" s="104"/>
      <c r="C58" s="104"/>
      <c r="D58" s="104"/>
      <c r="E58" s="104"/>
      <c r="F58" s="104"/>
      <c r="G58" s="104"/>
      <c r="H58" s="104"/>
      <c r="I58" s="104"/>
    </row>
    <row r="59" spans="1:9">
      <c r="A59" s="104"/>
      <c r="B59" s="104"/>
      <c r="C59" s="104"/>
      <c r="D59" s="104"/>
      <c r="E59" s="104"/>
      <c r="F59" s="104"/>
      <c r="G59" s="104"/>
      <c r="H59" s="104"/>
      <c r="I59" s="104"/>
    </row>
    <row r="60" spans="1:9">
      <c r="A60" s="104"/>
      <c r="B60" s="104"/>
      <c r="C60" s="104"/>
      <c r="D60" s="104"/>
      <c r="E60" s="104"/>
      <c r="F60" s="104"/>
      <c r="G60" s="104"/>
      <c r="H60" s="104"/>
      <c r="I60" s="104"/>
    </row>
    <row r="61" spans="1:9">
      <c r="A61" s="104"/>
      <c r="B61" s="104"/>
      <c r="C61" s="104"/>
      <c r="D61" s="104"/>
      <c r="E61" s="104"/>
      <c r="F61" s="104"/>
      <c r="G61" s="104"/>
      <c r="H61" s="104"/>
      <c r="I61" s="104"/>
    </row>
    <row r="62" spans="1:9">
      <c r="A62" s="104"/>
      <c r="B62" s="104"/>
      <c r="C62" s="104"/>
      <c r="D62" s="104"/>
      <c r="E62" s="104"/>
      <c r="F62" s="104"/>
      <c r="G62" s="104"/>
      <c r="H62" s="104"/>
      <c r="I62" s="104"/>
    </row>
    <row r="63" spans="1:9">
      <c r="A63" s="104"/>
      <c r="B63" s="104"/>
      <c r="C63" s="104"/>
      <c r="D63" s="104"/>
      <c r="E63" s="104"/>
      <c r="F63" s="104"/>
      <c r="G63" s="104"/>
      <c r="H63" s="104"/>
      <c r="I63" s="104"/>
    </row>
    <row r="64" spans="1:9">
      <c r="A64" s="104"/>
      <c r="B64" s="104"/>
      <c r="C64" s="104"/>
      <c r="D64" s="104"/>
      <c r="E64" s="104"/>
      <c r="F64" s="104"/>
      <c r="G64" s="104"/>
      <c r="H64" s="104"/>
      <c r="I64" s="104"/>
    </row>
    <row r="65" spans="1:9">
      <c r="A65" s="104"/>
      <c r="B65" s="104"/>
      <c r="C65" s="104"/>
      <c r="D65" s="104"/>
      <c r="E65" s="104"/>
      <c r="F65" s="104"/>
      <c r="G65" s="104"/>
      <c r="H65" s="104"/>
      <c r="I65" s="104"/>
    </row>
    <row r="66" spans="1:9">
      <c r="A66" s="104"/>
      <c r="B66" s="104"/>
      <c r="C66" s="104"/>
      <c r="D66" s="104"/>
      <c r="E66" s="104"/>
      <c r="F66" s="104"/>
      <c r="G66" s="104"/>
      <c r="H66" s="104"/>
      <c r="I66" s="104"/>
    </row>
    <row r="67" spans="1:9">
      <c r="A67" s="104"/>
      <c r="B67" s="104"/>
      <c r="C67" s="104"/>
      <c r="D67" s="104"/>
      <c r="E67" s="104"/>
      <c r="F67" s="104"/>
      <c r="G67" s="104"/>
      <c r="H67" s="104"/>
      <c r="I67" s="104"/>
    </row>
    <row r="68" spans="1:9">
      <c r="A68" s="104"/>
      <c r="B68" s="104"/>
      <c r="C68" s="104"/>
      <c r="D68" s="104"/>
      <c r="E68" s="104"/>
      <c r="F68" s="104"/>
      <c r="G68" s="104"/>
      <c r="H68" s="104"/>
      <c r="I68" s="104"/>
    </row>
    <row r="69" spans="1:9">
      <c r="A69" s="104"/>
      <c r="B69" s="104"/>
      <c r="C69" s="104"/>
      <c r="D69" s="104"/>
      <c r="E69" s="104"/>
      <c r="F69" s="104"/>
      <c r="G69" s="104"/>
      <c r="H69" s="104"/>
      <c r="I69" s="104"/>
    </row>
    <row r="70" spans="1:9">
      <c r="A70" s="104"/>
      <c r="B70" s="104"/>
      <c r="C70" s="104"/>
      <c r="D70" s="104"/>
      <c r="E70" s="104"/>
      <c r="F70" s="104"/>
      <c r="G70" s="104"/>
      <c r="H70" s="104"/>
      <c r="I70" s="104"/>
    </row>
    <row r="71" spans="1:9">
      <c r="A71" s="104"/>
      <c r="B71" s="104"/>
      <c r="C71" s="104"/>
      <c r="D71" s="104"/>
      <c r="E71" s="104"/>
      <c r="F71" s="104"/>
      <c r="G71" s="104"/>
      <c r="H71" s="104"/>
      <c r="I71" s="104"/>
    </row>
    <row r="72" spans="1:9">
      <c r="A72" s="104"/>
      <c r="B72" s="104"/>
      <c r="C72" s="104"/>
      <c r="D72" s="104"/>
      <c r="E72" s="104"/>
      <c r="F72" s="104"/>
      <c r="G72" s="104"/>
      <c r="H72" s="104"/>
      <c r="I72" s="104"/>
    </row>
    <row r="73" spans="1:9">
      <c r="A73" s="104"/>
      <c r="B73" s="104"/>
      <c r="C73" s="104"/>
      <c r="D73" s="104"/>
      <c r="E73" s="104"/>
      <c r="F73" s="104"/>
      <c r="G73" s="104"/>
      <c r="H73" s="104"/>
      <c r="I73" s="104"/>
    </row>
    <row r="74" spans="1:9">
      <c r="A74" s="104"/>
      <c r="B74" s="104"/>
      <c r="C74" s="104"/>
      <c r="D74" s="104"/>
      <c r="E74" s="104"/>
      <c r="F74" s="104"/>
      <c r="G74" s="104"/>
      <c r="H74" s="104"/>
      <c r="I74" s="104"/>
    </row>
    <row r="75" spans="1:9">
      <c r="A75" s="104"/>
      <c r="B75" s="104"/>
      <c r="C75" s="104"/>
      <c r="D75" s="104"/>
      <c r="E75" s="104"/>
      <c r="F75" s="104"/>
      <c r="G75" s="104"/>
      <c r="H75" s="104"/>
      <c r="I75" s="104"/>
    </row>
    <row r="76" spans="1:9">
      <c r="A76" s="104"/>
      <c r="B76" s="104"/>
      <c r="C76" s="104"/>
      <c r="D76" s="104"/>
      <c r="E76" s="104"/>
      <c r="F76" s="104"/>
      <c r="G76" s="104"/>
      <c r="H76" s="104"/>
      <c r="I76" s="104"/>
    </row>
    <row r="77" spans="1:9">
      <c r="A77" s="104"/>
      <c r="B77" s="104"/>
      <c r="C77" s="104"/>
      <c r="D77" s="104"/>
      <c r="E77" s="104"/>
      <c r="F77" s="104"/>
      <c r="G77" s="104"/>
      <c r="H77" s="104"/>
      <c r="I77" s="104"/>
    </row>
    <row r="78" spans="1:9">
      <c r="A78" s="104"/>
      <c r="B78" s="104"/>
      <c r="C78" s="104"/>
      <c r="D78" s="104"/>
      <c r="E78" s="104"/>
      <c r="F78" s="104"/>
      <c r="G78" s="104"/>
      <c r="H78" s="104"/>
      <c r="I78" s="104"/>
    </row>
    <row r="79" spans="1:9">
      <c r="A79" s="104"/>
      <c r="B79" s="104"/>
      <c r="C79" s="104"/>
      <c r="D79" s="104"/>
      <c r="E79" s="104"/>
      <c r="F79" s="104"/>
      <c r="G79" s="104"/>
      <c r="H79" s="104"/>
      <c r="I79" s="104"/>
    </row>
    <row r="80" spans="1:9">
      <c r="A80" s="104"/>
      <c r="B80" s="104"/>
      <c r="C80" s="104"/>
      <c r="D80" s="104"/>
      <c r="E80" s="104"/>
      <c r="F80" s="104"/>
      <c r="G80" s="104"/>
      <c r="H80" s="104"/>
      <c r="I80" s="104"/>
    </row>
    <row r="81" spans="1:9">
      <c r="A81" s="104"/>
      <c r="B81" s="104"/>
      <c r="C81" s="104"/>
      <c r="D81" s="104"/>
      <c r="E81" s="104"/>
      <c r="F81" s="104"/>
      <c r="G81" s="104"/>
      <c r="H81" s="104"/>
      <c r="I81" s="104"/>
    </row>
    <row r="82" spans="1:9">
      <c r="A82" s="104"/>
      <c r="B82" s="104"/>
      <c r="C82" s="104"/>
      <c r="D82" s="104"/>
      <c r="E82" s="104"/>
      <c r="F82" s="104"/>
      <c r="G82" s="104"/>
      <c r="H82" s="104"/>
      <c r="I82" s="104"/>
    </row>
    <row r="83" spans="1:9">
      <c r="A83" s="104"/>
      <c r="B83" s="104"/>
      <c r="C83" s="104"/>
      <c r="D83" s="104"/>
      <c r="E83" s="104"/>
      <c r="F83" s="104"/>
      <c r="G83" s="104"/>
      <c r="H83" s="104"/>
      <c r="I83" s="104"/>
    </row>
    <row r="84" spans="1:9">
      <c r="A84" s="104"/>
      <c r="B84" s="104"/>
      <c r="C84" s="104"/>
      <c r="D84" s="104"/>
      <c r="E84" s="104"/>
      <c r="F84" s="104"/>
      <c r="G84" s="104"/>
      <c r="H84" s="104"/>
      <c r="I84" s="104"/>
    </row>
    <row r="85" spans="1:9">
      <c r="A85" s="104"/>
      <c r="B85" s="104"/>
      <c r="C85" s="104"/>
      <c r="D85" s="104"/>
      <c r="E85" s="104"/>
      <c r="F85" s="104"/>
      <c r="G85" s="104"/>
      <c r="H85" s="104"/>
      <c r="I85" s="104"/>
    </row>
    <row r="86" spans="1:9">
      <c r="A86" s="104"/>
      <c r="B86" s="104"/>
      <c r="C86" s="104"/>
      <c r="D86" s="104"/>
      <c r="E86" s="104"/>
      <c r="F86" s="104"/>
      <c r="G86" s="104"/>
      <c r="H86" s="104"/>
      <c r="I86" s="104"/>
    </row>
    <row r="87" spans="1:9">
      <c r="A87" s="104"/>
      <c r="B87" s="104"/>
      <c r="C87" s="104"/>
      <c r="D87" s="104"/>
      <c r="E87" s="104"/>
      <c r="F87" s="104"/>
      <c r="G87" s="104"/>
      <c r="H87" s="104"/>
      <c r="I87" s="104"/>
    </row>
    <row r="88" spans="1:9">
      <c r="A88" s="104"/>
      <c r="B88" s="104"/>
      <c r="C88" s="104"/>
      <c r="D88" s="104"/>
      <c r="E88" s="104"/>
      <c r="F88" s="104"/>
      <c r="G88" s="104"/>
      <c r="H88" s="104"/>
      <c r="I88" s="104"/>
    </row>
    <row r="89" spans="1:9">
      <c r="A89" s="104"/>
      <c r="B89" s="104"/>
      <c r="C89" s="104"/>
      <c r="D89" s="104"/>
      <c r="E89" s="104"/>
      <c r="F89" s="104"/>
      <c r="G89" s="104"/>
      <c r="H89" s="104"/>
      <c r="I89" s="104"/>
    </row>
    <row r="90" spans="1:9">
      <c r="A90" s="104"/>
      <c r="B90" s="104"/>
      <c r="C90" s="104"/>
      <c r="D90" s="104"/>
      <c r="E90" s="104"/>
      <c r="F90" s="104"/>
      <c r="G90" s="104"/>
      <c r="H90" s="104"/>
      <c r="I90" s="104"/>
    </row>
    <row r="91" spans="1:9">
      <c r="A91" s="104"/>
      <c r="B91" s="104"/>
      <c r="C91" s="104"/>
      <c r="D91" s="104"/>
      <c r="E91" s="104"/>
      <c r="F91" s="104"/>
      <c r="G91" s="104"/>
      <c r="H91" s="104"/>
      <c r="I91" s="104"/>
    </row>
    <row r="92" spans="1:9">
      <c r="A92" s="104"/>
      <c r="B92" s="104"/>
      <c r="C92" s="104"/>
      <c r="D92" s="104"/>
      <c r="E92" s="104"/>
      <c r="F92" s="104"/>
      <c r="G92" s="104"/>
      <c r="H92" s="104"/>
      <c r="I92" s="104"/>
    </row>
    <row r="93" spans="1:9">
      <c r="A93" s="104"/>
      <c r="B93" s="104"/>
      <c r="C93" s="104"/>
      <c r="D93" s="104"/>
      <c r="E93" s="104"/>
      <c r="F93" s="104"/>
      <c r="G93" s="104"/>
      <c r="H93" s="104"/>
      <c r="I93" s="104"/>
    </row>
    <row r="94" spans="1:9">
      <c r="A94" s="104"/>
      <c r="B94" s="104"/>
      <c r="C94" s="104"/>
      <c r="D94" s="104"/>
      <c r="E94" s="104"/>
      <c r="F94" s="104"/>
      <c r="G94" s="104"/>
      <c r="H94" s="104"/>
      <c r="I94" s="104"/>
    </row>
    <row r="95" spans="1:9">
      <c r="A95" s="104"/>
      <c r="B95" s="104"/>
      <c r="C95" s="104"/>
      <c r="D95" s="104"/>
      <c r="E95" s="104"/>
      <c r="F95" s="104"/>
      <c r="G95" s="104"/>
      <c r="H95" s="104"/>
      <c r="I95" s="104"/>
    </row>
    <row r="96" spans="1:9">
      <c r="A96" s="104"/>
      <c r="B96" s="104"/>
      <c r="C96" s="104"/>
      <c r="D96" s="104"/>
      <c r="E96" s="104"/>
      <c r="F96" s="104"/>
      <c r="G96" s="104"/>
      <c r="H96" s="104"/>
      <c r="I96" s="104"/>
    </row>
    <row r="97" spans="1:9">
      <c r="A97" s="104"/>
      <c r="B97" s="104"/>
      <c r="C97" s="104"/>
      <c r="D97" s="104"/>
      <c r="E97" s="104"/>
      <c r="F97" s="104"/>
      <c r="G97" s="104"/>
      <c r="H97" s="104"/>
      <c r="I97" s="104"/>
    </row>
    <row r="98" spans="1:9">
      <c r="A98" s="104"/>
      <c r="B98" s="104"/>
      <c r="C98" s="104"/>
      <c r="D98" s="104"/>
      <c r="E98" s="104"/>
      <c r="F98" s="104"/>
      <c r="G98" s="104"/>
      <c r="H98" s="104"/>
      <c r="I98" s="104"/>
    </row>
    <row r="99" spans="1:9">
      <c r="A99" s="104"/>
      <c r="B99" s="104"/>
      <c r="C99" s="104"/>
      <c r="D99" s="104"/>
      <c r="E99" s="104"/>
      <c r="F99" s="104"/>
      <c r="G99" s="104"/>
      <c r="H99" s="104"/>
      <c r="I99" s="104"/>
    </row>
    <row r="100" spans="1:9">
      <c r="A100" s="104"/>
      <c r="B100" s="104"/>
      <c r="C100" s="104"/>
      <c r="D100" s="104"/>
      <c r="E100" s="104"/>
      <c r="F100" s="104"/>
      <c r="G100" s="104"/>
      <c r="H100" s="104"/>
      <c r="I100" s="104"/>
    </row>
    <row r="101" spans="1:9">
      <c r="A101" s="104"/>
      <c r="B101" s="104"/>
      <c r="C101" s="104"/>
      <c r="D101" s="104"/>
      <c r="E101" s="104"/>
      <c r="F101" s="104"/>
      <c r="G101" s="104"/>
      <c r="H101" s="104"/>
      <c r="I101" s="104"/>
    </row>
    <row r="102" spans="1:9">
      <c r="A102" s="104"/>
      <c r="B102" s="104"/>
      <c r="C102" s="104"/>
      <c r="D102" s="104"/>
      <c r="E102" s="104"/>
      <c r="F102" s="104"/>
      <c r="G102" s="104"/>
      <c r="H102" s="104"/>
      <c r="I102" s="104"/>
    </row>
    <row r="103" spans="1:9">
      <c r="A103" s="104"/>
      <c r="B103" s="104"/>
      <c r="C103" s="104"/>
      <c r="D103" s="104"/>
      <c r="E103" s="104"/>
      <c r="F103" s="104"/>
      <c r="G103" s="104"/>
      <c r="H103" s="104"/>
      <c r="I103" s="104"/>
    </row>
    <row r="104" spans="1:9">
      <c r="A104" s="104"/>
      <c r="B104" s="104"/>
      <c r="C104" s="104"/>
      <c r="D104" s="104"/>
      <c r="E104" s="104"/>
      <c r="F104" s="104"/>
      <c r="G104" s="104"/>
      <c r="H104" s="104"/>
      <c r="I104" s="104"/>
    </row>
    <row r="105" spans="1:9">
      <c r="A105" s="104"/>
      <c r="B105" s="104"/>
      <c r="C105" s="104"/>
      <c r="D105" s="104"/>
      <c r="E105" s="104"/>
      <c r="F105" s="104"/>
      <c r="G105" s="104"/>
      <c r="H105" s="104"/>
      <c r="I105" s="104"/>
    </row>
    <row r="106" spans="1:9">
      <c r="A106" s="104"/>
      <c r="B106" s="104"/>
      <c r="C106" s="104"/>
      <c r="D106" s="104"/>
      <c r="E106" s="104"/>
      <c r="F106" s="104"/>
      <c r="G106" s="104"/>
      <c r="H106" s="104"/>
      <c r="I106" s="104"/>
    </row>
    <row r="107" spans="1:9">
      <c r="A107" s="104"/>
      <c r="B107" s="104"/>
      <c r="C107" s="104"/>
      <c r="D107" s="104"/>
      <c r="E107" s="104"/>
      <c r="F107" s="104"/>
      <c r="G107" s="104"/>
      <c r="H107" s="104"/>
      <c r="I107" s="104"/>
    </row>
    <row r="108" spans="1:9">
      <c r="A108" s="104"/>
      <c r="B108" s="104"/>
      <c r="C108" s="104"/>
      <c r="D108" s="104"/>
      <c r="E108" s="104"/>
      <c r="F108" s="104"/>
      <c r="G108" s="104"/>
      <c r="H108" s="104"/>
      <c r="I108" s="104"/>
    </row>
    <row r="109" spans="1:9">
      <c r="A109" s="104"/>
      <c r="B109" s="104"/>
      <c r="C109" s="104"/>
      <c r="D109" s="104"/>
      <c r="E109" s="104"/>
      <c r="F109" s="104"/>
      <c r="G109" s="104"/>
      <c r="H109" s="104"/>
      <c r="I109" s="104"/>
    </row>
    <row r="110" spans="1:9">
      <c r="A110" s="104"/>
      <c r="B110" s="104"/>
      <c r="C110" s="104"/>
      <c r="D110" s="104"/>
      <c r="E110" s="104"/>
      <c r="F110" s="104"/>
      <c r="G110" s="104"/>
      <c r="H110" s="104"/>
      <c r="I110" s="104"/>
    </row>
    <row r="111" spans="1:9">
      <c r="A111" s="104"/>
      <c r="B111" s="104"/>
      <c r="C111" s="104"/>
      <c r="D111" s="104"/>
      <c r="E111" s="104"/>
      <c r="F111" s="104"/>
      <c r="G111" s="104"/>
      <c r="H111" s="104"/>
      <c r="I111" s="104"/>
    </row>
    <row r="112" spans="1:9">
      <c r="A112" s="104"/>
      <c r="B112" s="104"/>
      <c r="C112" s="104"/>
      <c r="D112" s="104"/>
      <c r="E112" s="104"/>
      <c r="F112" s="104"/>
      <c r="G112" s="104"/>
      <c r="H112" s="104"/>
      <c r="I112" s="104"/>
    </row>
    <row r="113" spans="1:9">
      <c r="A113" s="104"/>
      <c r="B113" s="104"/>
      <c r="C113" s="104"/>
      <c r="D113" s="104"/>
      <c r="E113" s="104"/>
      <c r="F113" s="104"/>
      <c r="G113" s="104"/>
      <c r="H113" s="104"/>
      <c r="I113" s="104"/>
    </row>
    <row r="114" spans="1:9">
      <c r="A114" s="104"/>
      <c r="B114" s="104"/>
      <c r="C114" s="104"/>
      <c r="D114" s="104"/>
      <c r="E114" s="104"/>
      <c r="F114" s="104"/>
      <c r="G114" s="104"/>
      <c r="H114" s="104"/>
      <c r="I114" s="104"/>
    </row>
    <row r="115" spans="1:9">
      <c r="A115" s="104"/>
      <c r="B115" s="104"/>
      <c r="C115" s="104"/>
      <c r="D115" s="104"/>
      <c r="E115" s="104"/>
      <c r="F115" s="104"/>
      <c r="G115" s="104"/>
      <c r="H115" s="104"/>
      <c r="I115" s="104"/>
    </row>
    <row r="116" spans="1:9">
      <c r="A116" s="104"/>
      <c r="B116" s="104"/>
      <c r="C116" s="104"/>
      <c r="D116" s="104"/>
      <c r="E116" s="104"/>
      <c r="F116" s="104"/>
      <c r="G116" s="104"/>
      <c r="H116" s="104"/>
      <c r="I116" s="104"/>
    </row>
    <row r="117" spans="1:9">
      <c r="A117" s="104"/>
      <c r="B117" s="104"/>
      <c r="C117" s="104"/>
      <c r="D117" s="104"/>
      <c r="E117" s="104"/>
      <c r="F117" s="104"/>
      <c r="G117" s="104"/>
      <c r="H117" s="104"/>
      <c r="I117" s="104"/>
    </row>
    <row r="118" spans="1:9">
      <c r="A118" s="104"/>
      <c r="B118" s="104"/>
      <c r="C118" s="104"/>
      <c r="D118" s="104"/>
      <c r="E118" s="104"/>
      <c r="F118" s="104"/>
      <c r="G118" s="104"/>
      <c r="H118" s="104"/>
      <c r="I118" s="104"/>
    </row>
    <row r="119" spans="1:9">
      <c r="A119" s="104"/>
      <c r="B119" s="104"/>
      <c r="C119" s="104"/>
      <c r="D119" s="104"/>
      <c r="E119" s="104"/>
      <c r="F119" s="104"/>
      <c r="G119" s="104"/>
      <c r="H119" s="104"/>
      <c r="I119" s="104"/>
    </row>
    <row r="120" spans="1:9">
      <c r="A120" s="104"/>
      <c r="B120" s="104"/>
      <c r="C120" s="104"/>
      <c r="D120" s="104"/>
      <c r="E120" s="104"/>
      <c r="F120" s="104"/>
      <c r="G120" s="104"/>
      <c r="H120" s="104"/>
      <c r="I120" s="104"/>
    </row>
    <row r="121" spans="1:9">
      <c r="A121" s="104"/>
      <c r="B121" s="104"/>
      <c r="C121" s="104"/>
      <c r="D121" s="104"/>
      <c r="E121" s="104"/>
      <c r="F121" s="104"/>
      <c r="G121" s="104"/>
      <c r="H121" s="104"/>
      <c r="I121" s="104"/>
    </row>
    <row r="122" spans="1:9">
      <c r="A122" s="104"/>
      <c r="B122" s="104"/>
      <c r="C122" s="104"/>
      <c r="D122" s="104"/>
      <c r="E122" s="104"/>
      <c r="F122" s="104"/>
      <c r="G122" s="104"/>
      <c r="H122" s="104"/>
      <c r="I122" s="104"/>
    </row>
    <row r="123" spans="1:9">
      <c r="A123" s="104"/>
      <c r="B123" s="104"/>
      <c r="C123" s="104"/>
      <c r="D123" s="104"/>
      <c r="E123" s="104"/>
      <c r="F123" s="104"/>
      <c r="G123" s="104"/>
      <c r="H123" s="104"/>
      <c r="I123" s="104"/>
    </row>
    <row r="124" spans="1:9">
      <c r="A124" s="104"/>
      <c r="B124" s="104"/>
      <c r="C124" s="104"/>
      <c r="D124" s="104"/>
      <c r="E124" s="104"/>
      <c r="F124" s="104"/>
      <c r="G124" s="104"/>
      <c r="H124" s="104"/>
      <c r="I124" s="104"/>
    </row>
    <row r="125" spans="1:9">
      <c r="A125" s="104"/>
      <c r="B125" s="104"/>
      <c r="C125" s="104"/>
      <c r="D125" s="104"/>
      <c r="E125" s="104"/>
      <c r="F125" s="104"/>
      <c r="G125" s="104"/>
      <c r="H125" s="104"/>
      <c r="I125" s="104"/>
    </row>
    <row r="126" spans="1:9">
      <c r="A126" s="104"/>
      <c r="B126" s="104"/>
      <c r="C126" s="104"/>
      <c r="D126" s="104"/>
      <c r="E126" s="104"/>
      <c r="F126" s="104"/>
      <c r="G126" s="104"/>
      <c r="H126" s="104"/>
      <c r="I126" s="104"/>
    </row>
    <row r="127" spans="1:9">
      <c r="A127" s="104"/>
      <c r="B127" s="104"/>
      <c r="C127" s="104"/>
      <c r="D127" s="104"/>
      <c r="E127" s="104"/>
      <c r="F127" s="104"/>
      <c r="G127" s="104"/>
      <c r="H127" s="104"/>
      <c r="I127" s="104"/>
    </row>
    <row r="128" spans="1:9">
      <c r="A128" s="104"/>
      <c r="B128" s="104"/>
      <c r="C128" s="104"/>
      <c r="D128" s="104"/>
      <c r="E128" s="104"/>
      <c r="F128" s="104"/>
      <c r="G128" s="104"/>
      <c r="H128" s="104"/>
      <c r="I128" s="104"/>
    </row>
    <row r="129" spans="1:9">
      <c r="A129" s="104"/>
      <c r="B129" s="104"/>
      <c r="C129" s="104"/>
      <c r="D129" s="104"/>
      <c r="E129" s="104"/>
      <c r="F129" s="104"/>
      <c r="G129" s="104"/>
      <c r="H129" s="104"/>
      <c r="I129" s="104"/>
    </row>
    <row r="130" spans="1:9">
      <c r="A130" s="104"/>
      <c r="B130" s="104"/>
      <c r="C130" s="104"/>
      <c r="D130" s="104"/>
      <c r="E130" s="104"/>
      <c r="F130" s="104"/>
      <c r="G130" s="104"/>
      <c r="H130" s="104"/>
      <c r="I130" s="104"/>
    </row>
    <row r="131" spans="1:9">
      <c r="A131" s="104"/>
      <c r="B131" s="104"/>
      <c r="C131" s="104"/>
      <c r="D131" s="104"/>
      <c r="E131" s="104"/>
      <c r="F131" s="104"/>
      <c r="G131" s="104"/>
      <c r="H131" s="104"/>
      <c r="I131" s="104"/>
    </row>
    <row r="132" spans="1:9">
      <c r="A132" s="104"/>
      <c r="B132" s="104"/>
      <c r="C132" s="104"/>
      <c r="D132" s="104"/>
      <c r="E132" s="104"/>
      <c r="F132" s="104"/>
      <c r="G132" s="104"/>
      <c r="H132" s="104"/>
      <c r="I132" s="104"/>
    </row>
    <row r="133" spans="1:9">
      <c r="A133" s="104"/>
      <c r="B133" s="104"/>
      <c r="C133" s="104"/>
      <c r="D133" s="104"/>
      <c r="E133" s="104"/>
      <c r="F133" s="104"/>
      <c r="G133" s="104"/>
      <c r="H133" s="104"/>
      <c r="I133" s="104"/>
    </row>
    <row r="134" spans="1:9">
      <c r="A134" s="104"/>
      <c r="B134" s="104"/>
      <c r="C134" s="104"/>
      <c r="D134" s="104"/>
      <c r="E134" s="104"/>
      <c r="F134" s="104"/>
      <c r="G134" s="104"/>
      <c r="H134" s="104"/>
      <c r="I134" s="104"/>
    </row>
    <row r="135" spans="1:9">
      <c r="A135" s="104"/>
      <c r="B135" s="104"/>
      <c r="C135" s="104"/>
      <c r="D135" s="104"/>
      <c r="E135" s="104"/>
      <c r="F135" s="104"/>
      <c r="G135" s="104"/>
      <c r="H135" s="104"/>
      <c r="I135" s="104"/>
    </row>
    <row r="136" spans="1:9">
      <c r="A136" s="104"/>
      <c r="B136" s="104"/>
      <c r="C136" s="104"/>
      <c r="D136" s="104"/>
      <c r="E136" s="104"/>
      <c r="F136" s="104"/>
      <c r="G136" s="104"/>
      <c r="H136" s="104"/>
      <c r="I136" s="104"/>
    </row>
    <row r="137" spans="1:9">
      <c r="A137" s="104"/>
      <c r="B137" s="104"/>
      <c r="C137" s="104"/>
      <c r="D137" s="104"/>
      <c r="E137" s="104"/>
      <c r="F137" s="104"/>
      <c r="G137" s="104"/>
      <c r="H137" s="104"/>
      <c r="I137" s="104"/>
    </row>
    <row r="138" spans="1:9">
      <c r="A138" s="104"/>
      <c r="B138" s="104"/>
      <c r="C138" s="104"/>
      <c r="D138" s="104"/>
      <c r="E138" s="104"/>
      <c r="F138" s="104"/>
      <c r="G138" s="104"/>
      <c r="H138" s="104"/>
      <c r="I138" s="104"/>
    </row>
    <row r="139" spans="1:9">
      <c r="A139" s="104"/>
      <c r="B139" s="104"/>
      <c r="C139" s="104"/>
      <c r="D139" s="104"/>
      <c r="E139" s="104"/>
      <c r="F139" s="104"/>
      <c r="G139" s="104"/>
      <c r="H139" s="104"/>
      <c r="I139" s="104"/>
    </row>
    <row r="140" spans="1:9">
      <c r="A140" s="104"/>
      <c r="B140" s="104"/>
      <c r="C140" s="104"/>
      <c r="D140" s="104"/>
      <c r="E140" s="104"/>
      <c r="F140" s="104"/>
      <c r="G140" s="104"/>
      <c r="H140" s="104"/>
      <c r="I140" s="104"/>
    </row>
    <row r="141" spans="1:9">
      <c r="A141" s="104"/>
      <c r="B141" s="104"/>
      <c r="C141" s="104"/>
      <c r="D141" s="104"/>
      <c r="E141" s="104"/>
      <c r="F141" s="104"/>
      <c r="G141" s="104"/>
      <c r="H141" s="104"/>
      <c r="I141" s="104"/>
    </row>
    <row r="142" spans="1:9">
      <c r="A142" s="104"/>
      <c r="B142" s="104"/>
      <c r="C142" s="104"/>
      <c r="D142" s="104"/>
      <c r="E142" s="104"/>
      <c r="F142" s="104"/>
      <c r="G142" s="104"/>
      <c r="H142" s="104"/>
      <c r="I142" s="104"/>
    </row>
    <row r="143" spans="1:9">
      <c r="A143" s="104"/>
      <c r="B143" s="104"/>
      <c r="C143" s="104"/>
      <c r="D143" s="104"/>
      <c r="E143" s="104"/>
      <c r="F143" s="104"/>
      <c r="G143" s="104"/>
      <c r="H143" s="104"/>
      <c r="I143" s="104"/>
    </row>
    <row r="144" spans="1:9">
      <c r="A144" s="104"/>
      <c r="B144" s="104"/>
      <c r="C144" s="104"/>
      <c r="D144" s="104"/>
      <c r="E144" s="104"/>
      <c r="F144" s="104"/>
      <c r="G144" s="104"/>
      <c r="H144" s="104"/>
      <c r="I144" s="104"/>
    </row>
    <row r="145" spans="1:9">
      <c r="A145" s="104"/>
      <c r="B145" s="104"/>
      <c r="C145" s="104"/>
      <c r="D145" s="104"/>
      <c r="E145" s="104"/>
      <c r="F145" s="104"/>
      <c r="G145" s="104"/>
      <c r="H145" s="104"/>
      <c r="I145" s="104"/>
    </row>
    <row r="146" spans="1:9">
      <c r="A146" s="104"/>
      <c r="B146" s="104"/>
      <c r="C146" s="104"/>
      <c r="D146" s="104"/>
      <c r="E146" s="104"/>
      <c r="F146" s="104"/>
      <c r="G146" s="104"/>
      <c r="H146" s="104"/>
      <c r="I146" s="104"/>
    </row>
    <row r="147" spans="1:9">
      <c r="A147" s="104"/>
      <c r="B147" s="104"/>
      <c r="C147" s="104"/>
      <c r="D147" s="104"/>
      <c r="E147" s="104"/>
      <c r="F147" s="104"/>
      <c r="G147" s="104"/>
      <c r="H147" s="104"/>
      <c r="I147" s="104"/>
    </row>
    <row r="148" spans="1:9">
      <c r="A148" s="104"/>
      <c r="B148" s="104"/>
      <c r="C148" s="104"/>
      <c r="D148" s="104"/>
      <c r="E148" s="104"/>
      <c r="F148" s="104"/>
      <c r="G148" s="104"/>
      <c r="H148" s="104"/>
      <c r="I148" s="104"/>
    </row>
    <row r="149" spans="1:9">
      <c r="A149" s="104"/>
      <c r="B149" s="104"/>
      <c r="C149" s="104"/>
      <c r="D149" s="104"/>
      <c r="E149" s="104"/>
      <c r="F149" s="104"/>
      <c r="G149" s="104"/>
      <c r="H149" s="104"/>
      <c r="I149" s="104"/>
    </row>
    <row r="150" spans="1:9">
      <c r="A150" s="104"/>
      <c r="B150" s="104"/>
      <c r="C150" s="104"/>
      <c r="D150" s="104"/>
      <c r="E150" s="104"/>
      <c r="F150" s="104"/>
      <c r="G150" s="104"/>
      <c r="H150" s="104"/>
      <c r="I150" s="104"/>
    </row>
    <row r="151" spans="1:9">
      <c r="A151" s="104"/>
      <c r="B151" s="104"/>
      <c r="C151" s="104"/>
      <c r="D151" s="104"/>
      <c r="E151" s="104"/>
      <c r="F151" s="104"/>
      <c r="G151" s="104"/>
      <c r="H151" s="104"/>
      <c r="I151" s="104"/>
    </row>
    <row r="152" spans="1:9">
      <c r="A152" s="104"/>
      <c r="B152" s="104"/>
      <c r="C152" s="104"/>
      <c r="D152" s="104"/>
      <c r="E152" s="104"/>
      <c r="F152" s="104"/>
      <c r="G152" s="104"/>
      <c r="H152" s="104"/>
      <c r="I152" s="104"/>
    </row>
    <row r="153" spans="1:9">
      <c r="A153" s="104"/>
      <c r="B153" s="104"/>
      <c r="C153" s="104"/>
      <c r="D153" s="104"/>
      <c r="E153" s="104"/>
      <c r="F153" s="104"/>
      <c r="G153" s="104"/>
      <c r="H153" s="104"/>
      <c r="I153" s="104"/>
    </row>
    <row r="154" spans="1:9">
      <c r="A154" s="104"/>
      <c r="B154" s="104"/>
      <c r="C154" s="104"/>
      <c r="D154" s="104"/>
      <c r="E154" s="104"/>
      <c r="F154" s="104"/>
      <c r="G154" s="104"/>
      <c r="H154" s="104"/>
      <c r="I154" s="104"/>
    </row>
    <row r="155" spans="1:9">
      <c r="A155" s="104"/>
      <c r="B155" s="104"/>
      <c r="C155" s="104"/>
      <c r="D155" s="104"/>
      <c r="E155" s="104"/>
      <c r="F155" s="104"/>
      <c r="G155" s="104"/>
      <c r="H155" s="104"/>
      <c r="I155" s="104"/>
    </row>
    <row r="156" spans="1:9">
      <c r="A156" s="104"/>
      <c r="B156" s="104"/>
      <c r="C156" s="104"/>
      <c r="D156" s="104"/>
      <c r="E156" s="104"/>
      <c r="F156" s="104"/>
      <c r="G156" s="104"/>
      <c r="H156" s="104"/>
      <c r="I156" s="104"/>
    </row>
    <row r="157" spans="1:9">
      <c r="A157" s="104"/>
      <c r="B157" s="104"/>
      <c r="C157" s="104"/>
      <c r="D157" s="104"/>
      <c r="E157" s="104"/>
      <c r="F157" s="104"/>
      <c r="G157" s="104"/>
      <c r="H157" s="104"/>
      <c r="I157" s="104"/>
    </row>
    <row r="158" spans="1:9">
      <c r="A158" s="104"/>
      <c r="B158" s="104"/>
      <c r="C158" s="104"/>
      <c r="D158" s="104"/>
      <c r="E158" s="104"/>
      <c r="F158" s="104"/>
      <c r="G158" s="104"/>
      <c r="H158" s="104"/>
      <c r="I158" s="104"/>
    </row>
    <row r="159" spans="1:9">
      <c r="A159" s="104"/>
      <c r="B159" s="104"/>
      <c r="C159" s="104"/>
      <c r="D159" s="104"/>
      <c r="E159" s="104"/>
      <c r="F159" s="104"/>
      <c r="G159" s="104"/>
      <c r="H159" s="104"/>
      <c r="I159" s="104"/>
    </row>
    <row r="160" spans="1:9">
      <c r="A160" s="104"/>
      <c r="B160" s="104"/>
      <c r="C160" s="104"/>
      <c r="D160" s="104"/>
      <c r="E160" s="104"/>
      <c r="F160" s="104"/>
      <c r="G160" s="104"/>
      <c r="H160" s="104"/>
      <c r="I160" s="104"/>
    </row>
    <row r="161" spans="1:9">
      <c r="A161" s="104"/>
      <c r="B161" s="104"/>
      <c r="C161" s="104"/>
      <c r="D161" s="104"/>
      <c r="E161" s="104"/>
      <c r="F161" s="104"/>
      <c r="G161" s="104"/>
      <c r="H161" s="104"/>
      <c r="I161" s="104"/>
    </row>
    <row r="162" spans="1:9">
      <c r="A162" s="104"/>
      <c r="B162" s="104"/>
      <c r="C162" s="104"/>
      <c r="D162" s="104"/>
      <c r="E162" s="104"/>
      <c r="F162" s="104"/>
      <c r="G162" s="104"/>
      <c r="H162" s="104"/>
      <c r="I162" s="104"/>
    </row>
    <row r="163" spans="1:9">
      <c r="A163" s="104"/>
      <c r="B163" s="104"/>
      <c r="C163" s="104"/>
      <c r="D163" s="104"/>
      <c r="E163" s="104"/>
      <c r="F163" s="104"/>
      <c r="G163" s="104"/>
      <c r="H163" s="104"/>
      <c r="I163" s="104"/>
    </row>
    <row r="164" spans="1:9">
      <c r="A164" s="104"/>
      <c r="B164" s="104"/>
      <c r="C164" s="104"/>
      <c r="D164" s="104"/>
      <c r="E164" s="104"/>
      <c r="F164" s="104"/>
      <c r="G164" s="104"/>
      <c r="H164" s="104"/>
      <c r="I164" s="104"/>
    </row>
    <row r="165" spans="1:9">
      <c r="A165" s="104"/>
      <c r="B165" s="104"/>
      <c r="C165" s="104"/>
      <c r="D165" s="104"/>
      <c r="E165" s="104"/>
      <c r="F165" s="104"/>
      <c r="G165" s="104"/>
      <c r="H165" s="104"/>
      <c r="I165" s="104"/>
    </row>
    <row r="166" spans="1:9">
      <c r="A166" s="104"/>
      <c r="B166" s="104"/>
      <c r="C166" s="104"/>
      <c r="D166" s="104"/>
      <c r="E166" s="104"/>
      <c r="F166" s="104"/>
      <c r="G166" s="104"/>
      <c r="H166" s="104"/>
      <c r="I166" s="104"/>
    </row>
    <row r="167" spans="1:9">
      <c r="A167" s="104"/>
      <c r="B167" s="104"/>
      <c r="C167" s="104"/>
      <c r="D167" s="104"/>
      <c r="E167" s="104"/>
      <c r="F167" s="104"/>
      <c r="G167" s="104"/>
      <c r="H167" s="104"/>
      <c r="I167" s="104"/>
    </row>
    <row r="168" spans="1:9">
      <c r="A168" s="104"/>
      <c r="B168" s="104"/>
      <c r="C168" s="104"/>
      <c r="D168" s="104"/>
      <c r="E168" s="104"/>
      <c r="F168" s="104"/>
      <c r="G168" s="104"/>
      <c r="H168" s="104"/>
      <c r="I168" s="104"/>
    </row>
    <row r="169" spans="1:9">
      <c r="A169" s="104"/>
      <c r="B169" s="104"/>
      <c r="C169" s="104"/>
      <c r="D169" s="104"/>
      <c r="E169" s="104"/>
      <c r="F169" s="104"/>
      <c r="G169" s="104"/>
      <c r="H169" s="104"/>
      <c r="I169" s="104"/>
    </row>
    <row r="170" spans="1:9">
      <c r="A170" s="104"/>
      <c r="B170" s="104"/>
      <c r="C170" s="104"/>
      <c r="D170" s="104"/>
      <c r="E170" s="104"/>
      <c r="F170" s="104"/>
      <c r="G170" s="104"/>
      <c r="H170" s="104"/>
      <c r="I170" s="104"/>
    </row>
    <row r="171" spans="1:9">
      <c r="A171" s="104"/>
      <c r="B171" s="104"/>
      <c r="C171" s="104"/>
      <c r="D171" s="104"/>
      <c r="E171" s="104"/>
      <c r="F171" s="104"/>
      <c r="G171" s="104"/>
      <c r="H171" s="104"/>
      <c r="I171" s="104"/>
    </row>
    <row r="172" spans="1:9">
      <c r="A172" s="104"/>
      <c r="B172" s="104"/>
      <c r="C172" s="104"/>
      <c r="D172" s="104"/>
      <c r="E172" s="104"/>
      <c r="F172" s="104"/>
      <c r="G172" s="104"/>
      <c r="H172" s="104"/>
      <c r="I172" s="104"/>
    </row>
    <row r="173" spans="1:9">
      <c r="A173" s="104"/>
      <c r="B173" s="104"/>
      <c r="C173" s="104"/>
      <c r="D173" s="104"/>
      <c r="E173" s="104"/>
      <c r="F173" s="104"/>
      <c r="G173" s="104"/>
      <c r="H173" s="104"/>
      <c r="I173" s="104"/>
    </row>
    <row r="174" spans="1:9">
      <c r="A174" s="104"/>
      <c r="B174" s="104"/>
      <c r="C174" s="104"/>
      <c r="D174" s="104"/>
      <c r="E174" s="104"/>
      <c r="F174" s="104"/>
      <c r="G174" s="104"/>
      <c r="H174" s="104"/>
      <c r="I174" s="104"/>
    </row>
    <row r="175" spans="1:9">
      <c r="A175" s="104"/>
      <c r="B175" s="104"/>
      <c r="C175" s="104"/>
      <c r="D175" s="104"/>
      <c r="E175" s="104"/>
      <c r="F175" s="104"/>
      <c r="G175" s="104"/>
      <c r="H175" s="104"/>
      <c r="I175" s="104"/>
    </row>
    <row r="176" spans="1:9">
      <c r="A176" s="104"/>
      <c r="B176" s="104"/>
      <c r="C176" s="104"/>
      <c r="D176" s="104"/>
      <c r="E176" s="104"/>
      <c r="F176" s="104"/>
      <c r="G176" s="104"/>
      <c r="H176" s="104"/>
      <c r="I176" s="104"/>
    </row>
    <row r="177" spans="1:9">
      <c r="A177" s="104"/>
      <c r="B177" s="104"/>
      <c r="C177" s="104"/>
      <c r="D177" s="104"/>
      <c r="E177" s="104"/>
      <c r="F177" s="104"/>
      <c r="G177" s="104"/>
      <c r="H177" s="104"/>
      <c r="I177" s="104"/>
    </row>
    <row r="178" spans="1:9">
      <c r="A178" s="104"/>
      <c r="B178" s="104"/>
      <c r="C178" s="104"/>
      <c r="D178" s="104"/>
      <c r="E178" s="104"/>
      <c r="F178" s="104"/>
      <c r="G178" s="104"/>
      <c r="H178" s="104"/>
      <c r="I178" s="104"/>
    </row>
    <row r="179" spans="1:9">
      <c r="A179" s="104"/>
      <c r="B179" s="104"/>
      <c r="C179" s="104"/>
      <c r="D179" s="104"/>
      <c r="E179" s="104"/>
      <c r="F179" s="104"/>
      <c r="G179" s="104"/>
      <c r="H179" s="104"/>
      <c r="I179" s="104"/>
    </row>
    <row r="180" spans="1:9">
      <c r="A180" s="104"/>
      <c r="B180" s="104"/>
      <c r="C180" s="104"/>
      <c r="D180" s="104"/>
      <c r="E180" s="104"/>
      <c r="F180" s="104"/>
      <c r="G180" s="104"/>
      <c r="H180" s="104"/>
      <c r="I180" s="104"/>
    </row>
    <row r="181" spans="1:9">
      <c r="A181" s="104"/>
      <c r="B181" s="104"/>
      <c r="C181" s="104"/>
      <c r="D181" s="104"/>
      <c r="E181" s="104"/>
      <c r="F181" s="104"/>
      <c r="G181" s="104"/>
      <c r="H181" s="104"/>
      <c r="I181" s="104"/>
    </row>
    <row r="182" spans="1:9">
      <c r="A182" s="104"/>
      <c r="B182" s="104"/>
      <c r="C182" s="104"/>
      <c r="D182" s="104"/>
      <c r="E182" s="104"/>
      <c r="F182" s="104"/>
      <c r="G182" s="104"/>
      <c r="H182" s="104"/>
      <c r="I182" s="104"/>
    </row>
    <row r="183" spans="1:9">
      <c r="A183" s="104"/>
      <c r="B183" s="104"/>
      <c r="C183" s="104"/>
      <c r="D183" s="104"/>
      <c r="E183" s="104"/>
      <c r="F183" s="104"/>
      <c r="G183" s="104"/>
      <c r="H183" s="104"/>
      <c r="I183" s="104"/>
    </row>
    <row r="184" spans="1:9">
      <c r="A184" s="104"/>
      <c r="B184" s="104"/>
      <c r="C184" s="104"/>
      <c r="D184" s="104"/>
      <c r="E184" s="104"/>
      <c r="F184" s="104"/>
      <c r="G184" s="104"/>
      <c r="H184" s="104"/>
      <c r="I184" s="104"/>
    </row>
    <row r="185" spans="1:9">
      <c r="A185" s="104"/>
      <c r="B185" s="104"/>
      <c r="C185" s="104"/>
      <c r="D185" s="104"/>
      <c r="E185" s="104"/>
      <c r="F185" s="104"/>
      <c r="G185" s="104"/>
      <c r="H185" s="104"/>
      <c r="I185" s="104"/>
    </row>
    <row r="186" spans="1:9">
      <c r="A186" s="104"/>
      <c r="B186" s="104"/>
      <c r="C186" s="104"/>
      <c r="D186" s="104"/>
      <c r="E186" s="104"/>
      <c r="F186" s="104"/>
      <c r="G186" s="104"/>
      <c r="H186" s="104"/>
      <c r="I186" s="104"/>
    </row>
    <row r="187" spans="1:9">
      <c r="A187" s="104"/>
      <c r="B187" s="104"/>
      <c r="C187" s="104"/>
      <c r="D187" s="104"/>
      <c r="E187" s="104"/>
      <c r="F187" s="104"/>
      <c r="G187" s="104"/>
      <c r="H187" s="104"/>
      <c r="I187" s="104"/>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2:P195"/>
  <sheetViews>
    <sheetView workbookViewId="0">
      <selection activeCell="J13" sqref="J13"/>
    </sheetView>
  </sheetViews>
  <sheetFormatPr defaultRowHeight="15"/>
  <cols>
    <col min="3" max="3" width="12.7109375" customWidth="1"/>
    <col min="5" max="5" width="35.7109375" customWidth="1"/>
  </cols>
  <sheetData>
    <row r="2" spans="1:16">
      <c r="A2" s="112"/>
      <c r="B2" s="112"/>
      <c r="C2" s="112"/>
      <c r="D2" s="112"/>
      <c r="E2" s="113" t="s">
        <v>930</v>
      </c>
      <c r="F2" s="112"/>
      <c r="G2" s="112"/>
      <c r="H2" s="112"/>
      <c r="I2" s="112"/>
      <c r="J2" s="112"/>
      <c r="K2" s="112"/>
      <c r="L2" s="112"/>
      <c r="M2" s="112"/>
      <c r="N2" s="112"/>
      <c r="O2" s="112"/>
      <c r="P2" s="112"/>
    </row>
    <row r="4" spans="1:16" ht="22.5">
      <c r="A4" s="125" t="s">
        <v>911</v>
      </c>
      <c r="B4" s="125" t="s">
        <v>912</v>
      </c>
      <c r="C4" s="126" t="s">
        <v>66</v>
      </c>
      <c r="D4" s="125" t="s">
        <v>913</v>
      </c>
      <c r="E4" s="125" t="s">
        <v>914</v>
      </c>
      <c r="F4" s="125" t="s">
        <v>69</v>
      </c>
      <c r="G4" s="127" t="s">
        <v>915</v>
      </c>
      <c r="H4" s="125" t="s">
        <v>916</v>
      </c>
      <c r="I4" s="127" t="s">
        <v>917</v>
      </c>
      <c r="J4" s="113"/>
      <c r="K4" s="114"/>
      <c r="L4" s="114"/>
      <c r="M4" s="114"/>
      <c r="N4" s="114"/>
      <c r="O4" s="114"/>
      <c r="P4" s="114"/>
    </row>
    <row r="5" spans="1:16">
      <c r="A5" s="115"/>
      <c r="B5" s="115"/>
      <c r="C5" s="115"/>
      <c r="D5" s="115"/>
      <c r="E5" s="115"/>
      <c r="F5" s="115"/>
      <c r="G5" s="116"/>
      <c r="H5" s="115"/>
      <c r="I5" s="116"/>
      <c r="J5" s="115"/>
      <c r="K5" s="112"/>
      <c r="L5" s="112"/>
      <c r="M5" s="112"/>
      <c r="N5" s="112"/>
      <c r="O5" s="112"/>
      <c r="P5" s="112"/>
    </row>
    <row r="6" spans="1:16" ht="39.950000000000003" customHeight="1">
      <c r="A6" s="119">
        <v>1</v>
      </c>
      <c r="B6" s="117" t="s">
        <v>931</v>
      </c>
      <c r="C6" s="123">
        <v>1.85</v>
      </c>
      <c r="D6" s="119" t="s">
        <v>303</v>
      </c>
      <c r="E6" s="118" t="s">
        <v>932</v>
      </c>
      <c r="F6" s="120"/>
      <c r="G6" s="120"/>
      <c r="H6" s="120"/>
      <c r="I6" s="120"/>
      <c r="J6" s="112"/>
      <c r="K6" s="112"/>
      <c r="L6" s="112"/>
      <c r="M6" s="112"/>
      <c r="N6" s="112"/>
      <c r="O6" s="112"/>
      <c r="P6" s="112"/>
    </row>
    <row r="7" spans="1:16" ht="39.950000000000003" customHeight="1">
      <c r="A7" s="119">
        <v>2</v>
      </c>
      <c r="B7" s="117" t="s">
        <v>933</v>
      </c>
      <c r="C7" s="123">
        <v>0.34</v>
      </c>
      <c r="D7" s="119" t="s">
        <v>303</v>
      </c>
      <c r="E7" s="118" t="s">
        <v>934</v>
      </c>
      <c r="F7" s="120"/>
      <c r="G7" s="120"/>
      <c r="H7" s="120"/>
      <c r="I7" s="120"/>
      <c r="J7" s="112"/>
      <c r="K7" s="112"/>
      <c r="L7" s="112"/>
      <c r="M7" s="112"/>
      <c r="N7" s="112"/>
      <c r="O7" s="112"/>
      <c r="P7" s="112"/>
    </row>
    <row r="8" spans="1:16" ht="50.1" customHeight="1">
      <c r="A8" s="119">
        <v>3</v>
      </c>
      <c r="B8" s="117" t="s">
        <v>935</v>
      </c>
      <c r="C8" s="119">
        <v>0.221</v>
      </c>
      <c r="D8" s="119" t="s">
        <v>936</v>
      </c>
      <c r="E8" s="118" t="s">
        <v>937</v>
      </c>
      <c r="F8" s="120"/>
      <c r="G8" s="120"/>
      <c r="H8" s="120"/>
      <c r="I8" s="120"/>
      <c r="J8" s="112"/>
      <c r="K8" s="112"/>
      <c r="L8" s="112"/>
      <c r="M8" s="112"/>
      <c r="N8" s="112"/>
      <c r="O8" s="112"/>
      <c r="P8" s="112"/>
    </row>
    <row r="9" spans="1:16" ht="39.950000000000003" customHeight="1">
      <c r="A9" s="119">
        <v>4</v>
      </c>
      <c r="B9" s="118" t="s">
        <v>938</v>
      </c>
      <c r="C9" s="123">
        <v>4.04</v>
      </c>
      <c r="D9" s="119" t="s">
        <v>85</v>
      </c>
      <c r="E9" s="118" t="s">
        <v>939</v>
      </c>
      <c r="F9" s="120"/>
      <c r="G9" s="120"/>
      <c r="H9" s="120"/>
      <c r="I9" s="120"/>
      <c r="J9" s="112"/>
      <c r="K9" s="112"/>
      <c r="L9" s="112"/>
      <c r="M9" s="112"/>
      <c r="N9" s="112"/>
      <c r="O9" s="112"/>
      <c r="P9" s="112"/>
    </row>
    <row r="10" spans="1:16">
      <c r="A10" s="119"/>
      <c r="B10" s="117"/>
      <c r="C10" s="123"/>
      <c r="D10" s="119"/>
      <c r="E10" s="117"/>
      <c r="F10" s="120"/>
      <c r="G10" s="120"/>
      <c r="H10" s="120"/>
      <c r="I10" s="120"/>
      <c r="J10" s="112"/>
      <c r="K10" s="112"/>
      <c r="L10" s="112"/>
      <c r="M10" s="112"/>
      <c r="N10" s="112"/>
      <c r="O10" s="112"/>
      <c r="P10" s="112"/>
    </row>
    <row r="11" spans="1:16">
      <c r="A11" s="119"/>
      <c r="B11" s="117"/>
      <c r="C11" s="119"/>
      <c r="D11" s="119"/>
      <c r="E11" s="119"/>
      <c r="F11" s="120"/>
      <c r="G11" s="120"/>
      <c r="H11" s="121"/>
      <c r="I11" s="121"/>
      <c r="J11" s="112"/>
      <c r="K11" s="112"/>
      <c r="L11" s="112"/>
      <c r="M11" s="112"/>
      <c r="N11" s="112"/>
      <c r="O11" s="112"/>
      <c r="P11" s="128"/>
    </row>
    <row r="12" spans="1:16">
      <c r="A12" s="119"/>
      <c r="B12" s="117"/>
      <c r="C12" s="119"/>
      <c r="D12" s="119"/>
      <c r="E12" s="119"/>
      <c r="F12" s="120"/>
      <c r="G12" s="120"/>
      <c r="H12" s="121"/>
      <c r="I12" s="121"/>
      <c r="J12" s="112"/>
      <c r="K12" s="112"/>
      <c r="L12" s="112"/>
      <c r="M12" s="112"/>
      <c r="N12" s="112"/>
      <c r="O12" s="112"/>
      <c r="P12" s="128"/>
    </row>
    <row r="13" spans="1:16">
      <c r="A13" s="119"/>
      <c r="B13" s="117"/>
      <c r="C13" s="119"/>
      <c r="D13" s="119"/>
      <c r="E13" s="119"/>
      <c r="F13" s="122"/>
      <c r="G13" s="122"/>
      <c r="H13" s="122"/>
      <c r="I13" s="122"/>
      <c r="J13" s="112"/>
      <c r="K13" s="112"/>
      <c r="L13" s="112"/>
      <c r="M13" s="112"/>
      <c r="N13" s="112"/>
      <c r="O13" s="112"/>
      <c r="P13" s="128"/>
    </row>
    <row r="14" spans="1:16">
      <c r="A14" s="119"/>
      <c r="B14" s="117"/>
      <c r="C14" s="119"/>
      <c r="D14" s="119"/>
      <c r="E14" s="119"/>
      <c r="F14" s="122"/>
      <c r="G14" s="122"/>
      <c r="H14" s="122"/>
      <c r="I14" s="122"/>
      <c r="J14" s="112"/>
      <c r="K14" s="112"/>
      <c r="L14" s="112"/>
      <c r="M14" s="112"/>
      <c r="N14" s="112"/>
      <c r="O14" s="112"/>
      <c r="P14" s="128"/>
    </row>
    <row r="15" spans="1:16">
      <c r="A15" s="112"/>
      <c r="B15" s="112"/>
      <c r="C15" s="112"/>
      <c r="D15" s="112"/>
      <c r="E15" s="112"/>
      <c r="F15" s="129"/>
      <c r="G15" s="129"/>
      <c r="H15" s="129"/>
      <c r="I15" s="129"/>
      <c r="J15" s="112"/>
      <c r="K15" s="112"/>
      <c r="L15" s="112"/>
      <c r="M15" s="112"/>
      <c r="N15" s="112"/>
      <c r="O15" s="112"/>
      <c r="P15" s="112"/>
    </row>
    <row r="19" spans="1:9">
      <c r="A19" s="119"/>
      <c r="B19" s="117"/>
      <c r="C19" s="119"/>
      <c r="D19" s="119"/>
      <c r="E19" s="119"/>
      <c r="F19" s="119"/>
      <c r="G19" s="119"/>
      <c r="H19" s="122"/>
      <c r="I19" s="122"/>
    </row>
    <row r="20" spans="1:9">
      <c r="A20" s="119"/>
      <c r="B20" s="117"/>
      <c r="C20" s="119"/>
      <c r="D20" s="119"/>
      <c r="E20" s="119"/>
      <c r="F20" s="119"/>
      <c r="G20" s="119"/>
      <c r="H20" s="122"/>
      <c r="I20" s="122"/>
    </row>
    <row r="21" spans="1:9">
      <c r="A21" s="119"/>
      <c r="B21" s="117"/>
      <c r="C21" s="119"/>
      <c r="D21" s="119"/>
      <c r="E21" s="124"/>
      <c r="F21" s="119"/>
      <c r="G21" s="119"/>
      <c r="H21" s="122"/>
      <c r="I21" s="122"/>
    </row>
    <row r="22" spans="1:9">
      <c r="A22" s="119"/>
      <c r="B22" s="117"/>
      <c r="C22" s="119"/>
      <c r="D22" s="119"/>
      <c r="E22" s="119"/>
      <c r="F22" s="122"/>
      <c r="G22" s="122"/>
      <c r="H22" s="122"/>
      <c r="I22" s="122"/>
    </row>
    <row r="23" spans="1:9">
      <c r="A23" s="119"/>
      <c r="B23" s="117"/>
      <c r="C23" s="119"/>
      <c r="D23" s="119"/>
      <c r="E23" s="119"/>
      <c r="F23" s="122"/>
      <c r="G23" s="122"/>
      <c r="H23" s="122"/>
      <c r="I23" s="122"/>
    </row>
    <row r="24" spans="1:9">
      <c r="A24" s="119"/>
      <c r="B24" s="117"/>
      <c r="C24" s="119"/>
      <c r="D24" s="119"/>
      <c r="E24" s="119"/>
      <c r="F24" s="122"/>
      <c r="G24" s="122"/>
      <c r="H24" s="122"/>
      <c r="I24" s="122"/>
    </row>
    <row r="25" spans="1:9">
      <c r="A25" s="119"/>
      <c r="B25" s="117"/>
      <c r="C25" s="119"/>
      <c r="D25" s="119"/>
      <c r="E25" s="119"/>
      <c r="F25" s="122"/>
      <c r="G25" s="122"/>
      <c r="H25" s="122"/>
      <c r="I25" s="122"/>
    </row>
    <row r="26" spans="1:9">
      <c r="A26" s="119"/>
      <c r="B26" s="117"/>
      <c r="C26" s="119"/>
      <c r="D26" s="119"/>
      <c r="E26" s="119"/>
      <c r="F26" s="122"/>
      <c r="G26" s="122"/>
      <c r="H26" s="122"/>
      <c r="I26" s="122"/>
    </row>
    <row r="27" spans="1:9">
      <c r="A27" s="119"/>
      <c r="B27" s="117"/>
      <c r="C27" s="119"/>
      <c r="D27" s="119"/>
      <c r="E27" s="119"/>
      <c r="F27" s="122"/>
      <c r="G27" s="122"/>
      <c r="H27" s="122"/>
      <c r="I27" s="122"/>
    </row>
    <row r="28" spans="1:9">
      <c r="A28" s="119"/>
      <c r="B28" s="117"/>
      <c r="C28" s="119"/>
      <c r="D28" s="119"/>
      <c r="E28" s="119"/>
      <c r="F28" s="122"/>
      <c r="G28" s="122"/>
      <c r="H28" s="122"/>
      <c r="I28" s="122"/>
    </row>
    <row r="29" spans="1:9">
      <c r="A29" s="119"/>
      <c r="B29" s="117"/>
      <c r="C29" s="119"/>
      <c r="D29" s="119"/>
      <c r="E29" s="119"/>
      <c r="F29" s="122"/>
      <c r="G29" s="122"/>
      <c r="H29" s="122"/>
      <c r="I29" s="122"/>
    </row>
    <row r="30" spans="1:9">
      <c r="A30" s="119"/>
      <c r="B30" s="117"/>
      <c r="C30" s="119"/>
      <c r="D30" s="119"/>
      <c r="E30" s="119"/>
      <c r="F30" s="122"/>
      <c r="G30" s="122"/>
      <c r="H30" s="122"/>
      <c r="I30" s="122"/>
    </row>
    <row r="31" spans="1:9">
      <c r="A31" s="119"/>
      <c r="B31" s="117"/>
      <c r="C31" s="119"/>
      <c r="D31" s="119"/>
      <c r="E31" s="119"/>
      <c r="F31" s="122"/>
      <c r="G31" s="122"/>
      <c r="H31" s="122"/>
      <c r="I31" s="122"/>
    </row>
    <row r="32" spans="1:9">
      <c r="A32" s="119"/>
      <c r="B32" s="117"/>
      <c r="C32" s="119"/>
      <c r="D32" s="119"/>
      <c r="E32" s="119"/>
      <c r="F32" s="122"/>
      <c r="G32" s="122"/>
      <c r="H32" s="122"/>
      <c r="I32" s="122"/>
    </row>
    <row r="33" spans="1:9">
      <c r="A33" s="119"/>
      <c r="B33" s="117"/>
      <c r="C33" s="119"/>
      <c r="D33" s="119"/>
      <c r="E33" s="119"/>
      <c r="F33" s="122"/>
      <c r="G33" s="122"/>
      <c r="H33" s="122"/>
      <c r="I33" s="122"/>
    </row>
    <row r="34" spans="1:9">
      <c r="A34" s="119"/>
      <c r="B34" s="117"/>
      <c r="C34" s="119"/>
      <c r="D34" s="119"/>
      <c r="E34" s="119"/>
      <c r="F34" s="122"/>
      <c r="G34" s="122"/>
      <c r="H34" s="122"/>
      <c r="I34" s="122"/>
    </row>
    <row r="35" spans="1:9">
      <c r="A35" s="119"/>
      <c r="B35" s="117"/>
      <c r="C35" s="119"/>
      <c r="D35" s="119"/>
      <c r="E35" s="119"/>
      <c r="F35" s="122"/>
      <c r="G35" s="122"/>
      <c r="H35" s="122"/>
      <c r="I35" s="122"/>
    </row>
    <row r="36" spans="1:9">
      <c r="A36" s="119"/>
      <c r="B36" s="117"/>
      <c r="C36" s="119"/>
      <c r="D36" s="119"/>
      <c r="E36" s="119"/>
      <c r="F36" s="122"/>
      <c r="G36" s="122"/>
      <c r="H36" s="122"/>
      <c r="I36" s="122"/>
    </row>
    <row r="37" spans="1:9">
      <c r="A37" s="119"/>
      <c r="B37" s="117"/>
      <c r="C37" s="119"/>
      <c r="D37" s="119"/>
      <c r="E37" s="119"/>
      <c r="F37" s="122"/>
      <c r="G37" s="122"/>
      <c r="H37" s="122"/>
      <c r="I37" s="122"/>
    </row>
    <row r="38" spans="1:9">
      <c r="A38" s="119"/>
      <c r="B38" s="117"/>
      <c r="C38" s="119"/>
      <c r="D38" s="119"/>
      <c r="E38" s="119"/>
      <c r="F38" s="122"/>
      <c r="G38" s="122"/>
      <c r="H38" s="122"/>
      <c r="I38" s="122"/>
    </row>
    <row r="39" spans="1:9">
      <c r="A39" s="119"/>
      <c r="B39" s="117"/>
      <c r="C39" s="119"/>
      <c r="D39" s="119"/>
      <c r="E39" s="119"/>
      <c r="F39" s="122"/>
      <c r="G39" s="122"/>
      <c r="H39" s="122"/>
      <c r="I39" s="122"/>
    </row>
    <row r="40" spans="1:9">
      <c r="A40" s="119"/>
      <c r="B40" s="117"/>
      <c r="C40" s="119"/>
      <c r="D40" s="119"/>
      <c r="E40" s="119"/>
      <c r="F40" s="122"/>
      <c r="G40" s="122"/>
      <c r="H40" s="122"/>
      <c r="I40" s="122"/>
    </row>
    <row r="41" spans="1:9">
      <c r="A41" s="119"/>
      <c r="B41" s="117"/>
      <c r="C41" s="119"/>
      <c r="D41" s="119"/>
      <c r="E41" s="119"/>
      <c r="F41" s="122"/>
      <c r="G41" s="122"/>
      <c r="H41" s="122"/>
      <c r="I41" s="122"/>
    </row>
    <row r="42" spans="1:9">
      <c r="A42" s="119"/>
      <c r="B42" s="117"/>
      <c r="C42" s="119"/>
      <c r="D42" s="119"/>
      <c r="E42" s="119"/>
      <c r="F42" s="122"/>
      <c r="G42" s="122"/>
      <c r="H42" s="122"/>
      <c r="I42" s="122"/>
    </row>
    <row r="43" spans="1:9">
      <c r="A43" s="119"/>
      <c r="B43" s="117"/>
      <c r="C43" s="119"/>
      <c r="D43" s="119"/>
      <c r="E43" s="119"/>
      <c r="F43" s="122"/>
      <c r="G43" s="122"/>
      <c r="H43" s="122"/>
      <c r="I43" s="122"/>
    </row>
    <row r="44" spans="1:9">
      <c r="A44" s="119"/>
      <c r="B44" s="117"/>
      <c r="C44" s="119"/>
      <c r="D44" s="119"/>
      <c r="E44" s="119"/>
      <c r="F44" s="122"/>
      <c r="G44" s="122"/>
      <c r="H44" s="122"/>
      <c r="I44" s="122"/>
    </row>
    <row r="45" spans="1:9">
      <c r="A45" s="119"/>
      <c r="B45" s="117"/>
      <c r="C45" s="119"/>
      <c r="D45" s="119"/>
      <c r="E45" s="119"/>
      <c r="F45" s="122"/>
      <c r="G45" s="122"/>
      <c r="H45" s="122"/>
      <c r="I45" s="122"/>
    </row>
    <row r="46" spans="1:9">
      <c r="A46" s="119"/>
      <c r="B46" s="117"/>
      <c r="C46" s="119"/>
      <c r="D46" s="119"/>
      <c r="E46" s="119"/>
      <c r="F46" s="122"/>
      <c r="G46" s="122"/>
      <c r="H46" s="122"/>
      <c r="I46" s="122"/>
    </row>
    <row r="47" spans="1:9">
      <c r="A47" s="119"/>
      <c r="B47" s="117"/>
      <c r="C47" s="119"/>
      <c r="D47" s="119"/>
      <c r="E47" s="119"/>
      <c r="F47" s="122"/>
      <c r="G47" s="122"/>
      <c r="H47" s="122"/>
      <c r="I47" s="122"/>
    </row>
    <row r="48" spans="1:9">
      <c r="A48" s="119"/>
      <c r="B48" s="117"/>
      <c r="C48" s="119"/>
      <c r="D48" s="119"/>
      <c r="E48" s="119"/>
      <c r="F48" s="122"/>
      <c r="G48" s="122"/>
      <c r="H48" s="122"/>
      <c r="I48" s="122"/>
    </row>
    <row r="49" spans="1:9">
      <c r="A49" s="119"/>
      <c r="B49" s="117"/>
      <c r="C49" s="119"/>
      <c r="D49" s="119"/>
      <c r="E49" s="119"/>
      <c r="F49" s="122"/>
      <c r="G49" s="122"/>
      <c r="H49" s="122"/>
      <c r="I49" s="122"/>
    </row>
    <row r="50" spans="1:9">
      <c r="A50" s="119"/>
      <c r="B50" s="117"/>
      <c r="C50" s="119"/>
      <c r="D50" s="119"/>
      <c r="E50" s="119"/>
      <c r="F50" s="122"/>
      <c r="G50" s="122"/>
      <c r="H50" s="122"/>
      <c r="I50" s="122"/>
    </row>
    <row r="51" spans="1:9">
      <c r="A51" s="119"/>
      <c r="B51" s="117"/>
      <c r="C51" s="119"/>
      <c r="D51" s="119"/>
      <c r="E51" s="119"/>
      <c r="F51" s="122"/>
      <c r="G51" s="122"/>
      <c r="H51" s="122"/>
      <c r="I51" s="122"/>
    </row>
    <row r="52" spans="1:9">
      <c r="A52" s="119"/>
      <c r="B52" s="117"/>
      <c r="C52" s="119"/>
      <c r="D52" s="119"/>
      <c r="E52" s="119"/>
      <c r="F52" s="122"/>
      <c r="G52" s="122"/>
      <c r="H52" s="122"/>
      <c r="I52" s="122"/>
    </row>
    <row r="53" spans="1:9">
      <c r="A53" s="119"/>
      <c r="B53" s="117"/>
      <c r="C53" s="119"/>
      <c r="D53" s="119"/>
      <c r="E53" s="119"/>
      <c r="F53" s="122"/>
      <c r="G53" s="122"/>
      <c r="H53" s="122"/>
      <c r="I53" s="122"/>
    </row>
    <row r="54" spans="1:9">
      <c r="A54" s="119"/>
      <c r="B54" s="117"/>
      <c r="C54" s="119"/>
      <c r="D54" s="119"/>
      <c r="E54" s="119"/>
      <c r="F54" s="122"/>
      <c r="G54" s="122"/>
      <c r="H54" s="122"/>
      <c r="I54" s="122"/>
    </row>
    <row r="55" spans="1:9">
      <c r="A55" s="119"/>
      <c r="B55" s="117"/>
      <c r="C55" s="119"/>
      <c r="D55" s="119"/>
      <c r="E55" s="119"/>
      <c r="F55" s="122"/>
      <c r="G55" s="122"/>
      <c r="H55" s="122"/>
      <c r="I55" s="122"/>
    </row>
    <row r="56" spans="1:9">
      <c r="A56" s="119"/>
      <c r="B56" s="117"/>
      <c r="C56" s="119"/>
      <c r="D56" s="119"/>
      <c r="E56" s="119"/>
      <c r="F56" s="122"/>
      <c r="G56" s="122"/>
      <c r="H56" s="122"/>
      <c r="I56" s="122"/>
    </row>
    <row r="57" spans="1:9">
      <c r="A57" s="119"/>
      <c r="B57" s="117"/>
      <c r="C57" s="119"/>
      <c r="D57" s="119"/>
      <c r="E57" s="119"/>
      <c r="F57" s="122"/>
      <c r="G57" s="122"/>
      <c r="H57" s="122"/>
      <c r="I57" s="122"/>
    </row>
    <row r="58" spans="1:9">
      <c r="A58" s="119"/>
      <c r="B58" s="117"/>
      <c r="C58" s="119"/>
      <c r="D58" s="119"/>
      <c r="E58" s="119"/>
      <c r="F58" s="122"/>
      <c r="G58" s="122"/>
      <c r="H58" s="122"/>
      <c r="I58" s="122"/>
    </row>
    <row r="59" spans="1:9">
      <c r="A59" s="119"/>
      <c r="B59" s="117"/>
      <c r="C59" s="119"/>
      <c r="D59" s="119"/>
      <c r="E59" s="119"/>
      <c r="F59" s="122"/>
      <c r="G59" s="122"/>
      <c r="H59" s="122"/>
      <c r="I59" s="122"/>
    </row>
    <row r="60" spans="1:9">
      <c r="A60" s="119"/>
      <c r="B60" s="117"/>
      <c r="C60" s="119"/>
      <c r="D60" s="119"/>
      <c r="E60" s="119"/>
      <c r="F60" s="122"/>
      <c r="G60" s="122"/>
      <c r="H60" s="122"/>
      <c r="I60" s="122"/>
    </row>
    <row r="61" spans="1:9">
      <c r="A61" s="119"/>
      <c r="B61" s="117"/>
      <c r="C61" s="119"/>
      <c r="D61" s="119"/>
      <c r="E61" s="119"/>
      <c r="F61" s="122"/>
      <c r="G61" s="122"/>
      <c r="H61" s="122"/>
      <c r="I61" s="122"/>
    </row>
    <row r="62" spans="1:9">
      <c r="A62" s="119"/>
      <c r="B62" s="117"/>
      <c r="C62" s="119"/>
      <c r="D62" s="119"/>
      <c r="E62" s="119"/>
      <c r="F62" s="122"/>
      <c r="G62" s="122"/>
      <c r="H62" s="122"/>
      <c r="I62" s="122"/>
    </row>
    <row r="63" spans="1:9">
      <c r="A63" s="119"/>
      <c r="B63" s="117"/>
      <c r="C63" s="119"/>
      <c r="D63" s="119"/>
      <c r="E63" s="119"/>
      <c r="F63" s="122"/>
      <c r="G63" s="122"/>
      <c r="H63" s="122"/>
      <c r="I63" s="122"/>
    </row>
    <row r="64" spans="1:9">
      <c r="A64" s="119"/>
      <c r="B64" s="119"/>
      <c r="C64" s="119"/>
      <c r="D64" s="119"/>
      <c r="E64" s="119"/>
      <c r="F64" s="119"/>
      <c r="G64" s="119"/>
      <c r="H64" s="119"/>
      <c r="I64" s="119"/>
    </row>
    <row r="65" spans="1:9">
      <c r="A65" s="119"/>
      <c r="B65" s="119"/>
      <c r="C65" s="119"/>
      <c r="D65" s="119"/>
      <c r="E65" s="119"/>
      <c r="F65" s="119"/>
      <c r="G65" s="119"/>
      <c r="H65" s="119"/>
      <c r="I65" s="119"/>
    </row>
    <row r="66" spans="1:9">
      <c r="A66" s="119"/>
      <c r="B66" s="119"/>
      <c r="C66" s="119"/>
      <c r="D66" s="119"/>
      <c r="E66" s="119"/>
      <c r="F66" s="119"/>
      <c r="G66" s="119"/>
      <c r="H66" s="119"/>
      <c r="I66" s="119"/>
    </row>
    <row r="67" spans="1:9">
      <c r="A67" s="119"/>
      <c r="B67" s="119"/>
      <c r="C67" s="119"/>
      <c r="D67" s="119"/>
      <c r="E67" s="119"/>
      <c r="F67" s="119"/>
      <c r="G67" s="119"/>
      <c r="H67" s="119"/>
      <c r="I67" s="119"/>
    </row>
    <row r="68" spans="1:9">
      <c r="A68" s="119"/>
      <c r="B68" s="119"/>
      <c r="C68" s="119"/>
      <c r="D68" s="119"/>
      <c r="E68" s="119"/>
      <c r="F68" s="119"/>
      <c r="G68" s="119"/>
      <c r="H68" s="119"/>
      <c r="I68" s="119"/>
    </row>
    <row r="69" spans="1:9">
      <c r="A69" s="119"/>
      <c r="B69" s="119"/>
      <c r="C69" s="119"/>
      <c r="D69" s="119"/>
      <c r="E69" s="119"/>
      <c r="F69" s="119"/>
      <c r="G69" s="119"/>
      <c r="H69" s="119"/>
      <c r="I69" s="119"/>
    </row>
    <row r="70" spans="1:9">
      <c r="A70" s="119"/>
      <c r="B70" s="119"/>
      <c r="C70" s="119"/>
      <c r="D70" s="119"/>
      <c r="E70" s="119"/>
      <c r="F70" s="119"/>
      <c r="G70" s="119"/>
      <c r="H70" s="119"/>
      <c r="I70" s="119"/>
    </row>
    <row r="71" spans="1:9">
      <c r="A71" s="119"/>
      <c r="B71" s="119"/>
      <c r="C71" s="119"/>
      <c r="D71" s="119"/>
      <c r="E71" s="119"/>
      <c r="F71" s="119"/>
      <c r="G71" s="119"/>
      <c r="H71" s="119"/>
      <c r="I71" s="119"/>
    </row>
    <row r="72" spans="1:9">
      <c r="A72" s="119"/>
      <c r="B72" s="119"/>
      <c r="C72" s="119"/>
      <c r="D72" s="119"/>
      <c r="E72" s="119"/>
      <c r="F72" s="119"/>
      <c r="G72" s="119"/>
      <c r="H72" s="119"/>
      <c r="I72" s="119"/>
    </row>
    <row r="73" spans="1:9">
      <c r="A73" s="119"/>
      <c r="B73" s="119"/>
      <c r="C73" s="119"/>
      <c r="D73" s="119"/>
      <c r="E73" s="119"/>
      <c r="F73" s="119"/>
      <c r="G73" s="119"/>
      <c r="H73" s="119"/>
      <c r="I73" s="119"/>
    </row>
    <row r="74" spans="1:9">
      <c r="A74" s="119"/>
      <c r="B74" s="119"/>
      <c r="C74" s="119"/>
      <c r="D74" s="119"/>
      <c r="E74" s="119"/>
      <c r="F74" s="119"/>
      <c r="G74" s="119"/>
      <c r="H74" s="119"/>
      <c r="I74" s="119"/>
    </row>
    <row r="75" spans="1:9">
      <c r="A75" s="119"/>
      <c r="B75" s="119"/>
      <c r="C75" s="119"/>
      <c r="D75" s="119"/>
      <c r="E75" s="119"/>
      <c r="F75" s="119"/>
      <c r="G75" s="119"/>
      <c r="H75" s="119"/>
      <c r="I75" s="119"/>
    </row>
    <row r="76" spans="1:9">
      <c r="A76" s="119"/>
      <c r="B76" s="119"/>
      <c r="C76" s="119"/>
      <c r="D76" s="119"/>
      <c r="E76" s="119"/>
      <c r="F76" s="119"/>
      <c r="G76" s="119"/>
      <c r="H76" s="119"/>
      <c r="I76" s="119"/>
    </row>
    <row r="77" spans="1:9">
      <c r="A77" s="119"/>
      <c r="B77" s="119"/>
      <c r="C77" s="119"/>
      <c r="D77" s="119"/>
      <c r="E77" s="119"/>
      <c r="F77" s="119"/>
      <c r="G77" s="119"/>
      <c r="H77" s="119"/>
      <c r="I77" s="119"/>
    </row>
    <row r="78" spans="1:9">
      <c r="A78" s="119"/>
      <c r="B78" s="119"/>
      <c r="C78" s="119"/>
      <c r="D78" s="119"/>
      <c r="E78" s="119"/>
      <c r="F78" s="119"/>
      <c r="G78" s="119"/>
      <c r="H78" s="119"/>
      <c r="I78" s="119"/>
    </row>
    <row r="79" spans="1:9">
      <c r="A79" s="119"/>
      <c r="B79" s="119"/>
      <c r="C79" s="119"/>
      <c r="D79" s="119"/>
      <c r="E79" s="119"/>
      <c r="F79" s="119"/>
      <c r="G79" s="119"/>
      <c r="H79" s="119"/>
      <c r="I79" s="119"/>
    </row>
    <row r="80" spans="1:9">
      <c r="A80" s="119"/>
      <c r="B80" s="119"/>
      <c r="C80" s="119"/>
      <c r="D80" s="119"/>
      <c r="E80" s="119"/>
      <c r="F80" s="119"/>
      <c r="G80" s="119"/>
      <c r="H80" s="119"/>
      <c r="I80" s="119"/>
    </row>
    <row r="81" spans="1:9">
      <c r="A81" s="119"/>
      <c r="B81" s="119"/>
      <c r="C81" s="119"/>
      <c r="D81" s="119"/>
      <c r="E81" s="119"/>
      <c r="F81" s="119"/>
      <c r="G81" s="119"/>
      <c r="H81" s="119"/>
      <c r="I81" s="119"/>
    </row>
    <row r="82" spans="1:9">
      <c r="A82" s="119"/>
      <c r="B82" s="119"/>
      <c r="C82" s="119"/>
      <c r="D82" s="119"/>
      <c r="E82" s="119"/>
      <c r="F82" s="119"/>
      <c r="G82" s="119"/>
      <c r="H82" s="119"/>
      <c r="I82" s="119"/>
    </row>
    <row r="83" spans="1:9">
      <c r="A83" s="119"/>
      <c r="B83" s="119"/>
      <c r="C83" s="119"/>
      <c r="D83" s="119"/>
      <c r="E83" s="119"/>
      <c r="F83" s="119"/>
      <c r="G83" s="119"/>
      <c r="H83" s="119"/>
      <c r="I83" s="119"/>
    </row>
    <row r="84" spans="1:9">
      <c r="A84" s="119"/>
      <c r="B84" s="119"/>
      <c r="C84" s="119"/>
      <c r="D84" s="119"/>
      <c r="E84" s="119"/>
      <c r="F84" s="119"/>
      <c r="G84" s="119"/>
      <c r="H84" s="119"/>
      <c r="I84" s="119"/>
    </row>
    <row r="85" spans="1:9">
      <c r="A85" s="119"/>
      <c r="B85" s="119"/>
      <c r="C85" s="119"/>
      <c r="D85" s="119"/>
      <c r="E85" s="119"/>
      <c r="F85" s="119"/>
      <c r="G85" s="119"/>
      <c r="H85" s="119"/>
      <c r="I85" s="119"/>
    </row>
    <row r="86" spans="1:9">
      <c r="A86" s="119"/>
      <c r="B86" s="119"/>
      <c r="C86" s="119"/>
      <c r="D86" s="119"/>
      <c r="E86" s="119"/>
      <c r="F86" s="119"/>
      <c r="G86" s="119"/>
      <c r="H86" s="119"/>
      <c r="I86" s="119"/>
    </row>
    <row r="87" spans="1:9">
      <c r="A87" s="119"/>
      <c r="B87" s="119"/>
      <c r="C87" s="119"/>
      <c r="D87" s="119"/>
      <c r="E87" s="119"/>
      <c r="F87" s="119"/>
      <c r="G87" s="119"/>
      <c r="H87" s="119"/>
      <c r="I87" s="119"/>
    </row>
    <row r="88" spans="1:9">
      <c r="A88" s="119"/>
      <c r="B88" s="119"/>
      <c r="C88" s="119"/>
      <c r="D88" s="119"/>
      <c r="E88" s="119"/>
      <c r="F88" s="119"/>
      <c r="G88" s="119"/>
      <c r="H88" s="119"/>
      <c r="I88" s="119"/>
    </row>
    <row r="89" spans="1:9">
      <c r="A89" s="119"/>
      <c r="B89" s="119"/>
      <c r="C89" s="119"/>
      <c r="D89" s="119"/>
      <c r="E89" s="119"/>
      <c r="F89" s="119"/>
      <c r="G89" s="119"/>
      <c r="H89" s="119"/>
      <c r="I89" s="119"/>
    </row>
    <row r="90" spans="1:9">
      <c r="A90" s="119"/>
      <c r="B90" s="119"/>
      <c r="C90" s="119"/>
      <c r="D90" s="119"/>
      <c r="E90" s="119"/>
      <c r="F90" s="119"/>
      <c r="G90" s="119"/>
      <c r="H90" s="119"/>
      <c r="I90" s="119"/>
    </row>
    <row r="91" spans="1:9">
      <c r="A91" s="119"/>
      <c r="B91" s="119"/>
      <c r="C91" s="119"/>
      <c r="D91" s="119"/>
      <c r="E91" s="119"/>
      <c r="F91" s="119"/>
      <c r="G91" s="119"/>
      <c r="H91" s="119"/>
      <c r="I91" s="119"/>
    </row>
    <row r="92" spans="1:9">
      <c r="A92" s="119"/>
      <c r="B92" s="119"/>
      <c r="C92" s="119"/>
      <c r="D92" s="119"/>
      <c r="E92" s="119"/>
      <c r="F92" s="119"/>
      <c r="G92" s="119"/>
      <c r="H92" s="119"/>
      <c r="I92" s="119"/>
    </row>
    <row r="93" spans="1:9">
      <c r="A93" s="119"/>
      <c r="B93" s="119"/>
      <c r="C93" s="119"/>
      <c r="D93" s="119"/>
      <c r="E93" s="119"/>
      <c r="F93" s="119"/>
      <c r="G93" s="119"/>
      <c r="H93" s="119"/>
      <c r="I93" s="119"/>
    </row>
    <row r="94" spans="1:9">
      <c r="A94" s="119"/>
      <c r="B94" s="119"/>
      <c r="C94" s="119"/>
      <c r="D94" s="119"/>
      <c r="E94" s="119"/>
      <c r="F94" s="119"/>
      <c r="G94" s="119"/>
      <c r="H94" s="119"/>
      <c r="I94" s="119"/>
    </row>
    <row r="95" spans="1:9">
      <c r="A95" s="119"/>
      <c r="B95" s="119"/>
      <c r="C95" s="119"/>
      <c r="D95" s="119"/>
      <c r="E95" s="119"/>
      <c r="F95" s="119"/>
      <c r="G95" s="119"/>
      <c r="H95" s="119"/>
      <c r="I95" s="119"/>
    </row>
    <row r="96" spans="1:9">
      <c r="A96" s="119"/>
      <c r="B96" s="119"/>
      <c r="C96" s="119"/>
      <c r="D96" s="119"/>
      <c r="E96" s="119"/>
      <c r="F96" s="119"/>
      <c r="G96" s="119"/>
      <c r="H96" s="119"/>
      <c r="I96" s="119"/>
    </row>
    <row r="97" spans="1:9">
      <c r="A97" s="119"/>
      <c r="B97" s="119"/>
      <c r="C97" s="119"/>
      <c r="D97" s="119"/>
      <c r="E97" s="119"/>
      <c r="F97" s="119"/>
      <c r="G97" s="119"/>
      <c r="H97" s="119"/>
      <c r="I97" s="119"/>
    </row>
    <row r="98" spans="1:9">
      <c r="A98" s="119"/>
      <c r="B98" s="119"/>
      <c r="C98" s="119"/>
      <c r="D98" s="119"/>
      <c r="E98" s="119"/>
      <c r="F98" s="119"/>
      <c r="G98" s="119"/>
      <c r="H98" s="119"/>
      <c r="I98" s="119"/>
    </row>
    <row r="99" spans="1:9">
      <c r="A99" s="119"/>
      <c r="B99" s="119"/>
      <c r="C99" s="119"/>
      <c r="D99" s="119"/>
      <c r="E99" s="119"/>
      <c r="F99" s="119"/>
      <c r="G99" s="119"/>
      <c r="H99" s="119"/>
      <c r="I99" s="119"/>
    </row>
    <row r="100" spans="1:9">
      <c r="A100" s="119"/>
      <c r="B100" s="119"/>
      <c r="C100" s="119"/>
      <c r="D100" s="119"/>
      <c r="E100" s="119"/>
      <c r="F100" s="119"/>
      <c r="G100" s="119"/>
      <c r="H100" s="119"/>
      <c r="I100" s="119"/>
    </row>
    <row r="101" spans="1:9">
      <c r="A101" s="119"/>
      <c r="B101" s="119"/>
      <c r="C101" s="119"/>
      <c r="D101" s="119"/>
      <c r="E101" s="119"/>
      <c r="F101" s="119"/>
      <c r="G101" s="119"/>
      <c r="H101" s="119"/>
      <c r="I101" s="119"/>
    </row>
    <row r="102" spans="1:9">
      <c r="A102" s="119"/>
      <c r="B102" s="119"/>
      <c r="C102" s="119"/>
      <c r="D102" s="119"/>
      <c r="E102" s="119"/>
      <c r="F102" s="119"/>
      <c r="G102" s="119"/>
      <c r="H102" s="119"/>
      <c r="I102" s="119"/>
    </row>
    <row r="103" spans="1:9">
      <c r="A103" s="119"/>
      <c r="B103" s="119"/>
      <c r="C103" s="119"/>
      <c r="D103" s="119"/>
      <c r="E103" s="119"/>
      <c r="F103" s="119"/>
      <c r="G103" s="119"/>
      <c r="H103" s="119"/>
      <c r="I103" s="119"/>
    </row>
    <row r="104" spans="1:9">
      <c r="A104" s="119"/>
      <c r="B104" s="119"/>
      <c r="C104" s="119"/>
      <c r="D104" s="119"/>
      <c r="E104" s="119"/>
      <c r="F104" s="119"/>
      <c r="G104" s="119"/>
      <c r="H104" s="119"/>
      <c r="I104" s="119"/>
    </row>
    <row r="105" spans="1:9">
      <c r="A105" s="119"/>
      <c r="B105" s="119"/>
      <c r="C105" s="119"/>
      <c r="D105" s="119"/>
      <c r="E105" s="119"/>
      <c r="F105" s="119"/>
      <c r="G105" s="119"/>
      <c r="H105" s="119"/>
      <c r="I105" s="119"/>
    </row>
    <row r="106" spans="1:9">
      <c r="A106" s="119"/>
      <c r="B106" s="119"/>
      <c r="C106" s="119"/>
      <c r="D106" s="119"/>
      <c r="E106" s="119"/>
      <c r="F106" s="119"/>
      <c r="G106" s="119"/>
      <c r="H106" s="119"/>
      <c r="I106" s="119"/>
    </row>
    <row r="107" spans="1:9">
      <c r="A107" s="119"/>
      <c r="B107" s="119"/>
      <c r="C107" s="119"/>
      <c r="D107" s="119"/>
      <c r="E107" s="119"/>
      <c r="F107" s="119"/>
      <c r="G107" s="119"/>
      <c r="H107" s="119"/>
      <c r="I107" s="119"/>
    </row>
    <row r="108" spans="1:9">
      <c r="A108" s="119"/>
      <c r="B108" s="119"/>
      <c r="C108" s="119"/>
      <c r="D108" s="119"/>
      <c r="E108" s="119"/>
      <c r="F108" s="119"/>
      <c r="G108" s="119"/>
      <c r="H108" s="119"/>
      <c r="I108" s="119"/>
    </row>
    <row r="109" spans="1:9">
      <c r="A109" s="119"/>
      <c r="B109" s="119"/>
      <c r="C109" s="119"/>
      <c r="D109" s="119"/>
      <c r="E109" s="119"/>
      <c r="F109" s="119"/>
      <c r="G109" s="119"/>
      <c r="H109" s="119"/>
      <c r="I109" s="119"/>
    </row>
    <row r="110" spans="1:9">
      <c r="A110" s="119"/>
      <c r="B110" s="119"/>
      <c r="C110" s="119"/>
      <c r="D110" s="119"/>
      <c r="E110" s="119"/>
      <c r="F110" s="119"/>
      <c r="G110" s="119"/>
      <c r="H110" s="119"/>
      <c r="I110" s="119"/>
    </row>
    <row r="111" spans="1:9">
      <c r="A111" s="119"/>
      <c r="B111" s="119"/>
      <c r="C111" s="119"/>
      <c r="D111" s="119"/>
      <c r="E111" s="119"/>
      <c r="F111" s="119"/>
      <c r="G111" s="119"/>
      <c r="H111" s="119"/>
      <c r="I111" s="119"/>
    </row>
    <row r="112" spans="1:9">
      <c r="A112" s="119"/>
      <c r="B112" s="119"/>
      <c r="C112" s="119"/>
      <c r="D112" s="119"/>
      <c r="E112" s="119"/>
      <c r="F112" s="119"/>
      <c r="G112" s="119"/>
      <c r="H112" s="119"/>
      <c r="I112" s="119"/>
    </row>
    <row r="113" spans="1:9">
      <c r="A113" s="119"/>
      <c r="B113" s="119"/>
      <c r="C113" s="119"/>
      <c r="D113" s="119"/>
      <c r="E113" s="119"/>
      <c r="F113" s="119"/>
      <c r="G113" s="119"/>
      <c r="H113" s="119"/>
      <c r="I113" s="119"/>
    </row>
    <row r="114" spans="1:9">
      <c r="A114" s="119"/>
      <c r="B114" s="119"/>
      <c r="C114" s="119"/>
      <c r="D114" s="119"/>
      <c r="E114" s="119"/>
      <c r="F114" s="119"/>
      <c r="G114" s="119"/>
      <c r="H114" s="119"/>
      <c r="I114" s="119"/>
    </row>
    <row r="115" spans="1:9">
      <c r="A115" s="119"/>
      <c r="B115" s="119"/>
      <c r="C115" s="119"/>
      <c r="D115" s="119"/>
      <c r="E115" s="119"/>
      <c r="F115" s="119"/>
      <c r="G115" s="119"/>
      <c r="H115" s="119"/>
      <c r="I115" s="119"/>
    </row>
    <row r="116" spans="1:9">
      <c r="A116" s="119"/>
      <c r="B116" s="119"/>
      <c r="C116" s="119"/>
      <c r="D116" s="119"/>
      <c r="E116" s="119"/>
      <c r="F116" s="119"/>
      <c r="G116" s="119"/>
      <c r="H116" s="119"/>
      <c r="I116" s="119"/>
    </row>
    <row r="117" spans="1:9">
      <c r="A117" s="119"/>
      <c r="B117" s="119"/>
      <c r="C117" s="119"/>
      <c r="D117" s="119"/>
      <c r="E117" s="119"/>
      <c r="F117" s="119"/>
      <c r="G117" s="119"/>
      <c r="H117" s="119"/>
      <c r="I117" s="119"/>
    </row>
    <row r="118" spans="1:9">
      <c r="A118" s="119"/>
      <c r="B118" s="119"/>
      <c r="C118" s="119"/>
      <c r="D118" s="119"/>
      <c r="E118" s="119"/>
      <c r="F118" s="119"/>
      <c r="G118" s="119"/>
      <c r="H118" s="119"/>
      <c r="I118" s="119"/>
    </row>
    <row r="119" spans="1:9">
      <c r="A119" s="119"/>
      <c r="B119" s="119"/>
      <c r="C119" s="119"/>
      <c r="D119" s="119"/>
      <c r="E119" s="119"/>
      <c r="F119" s="119"/>
      <c r="G119" s="119"/>
      <c r="H119" s="119"/>
      <c r="I119" s="119"/>
    </row>
    <row r="120" spans="1:9">
      <c r="A120" s="119"/>
      <c r="B120" s="119"/>
      <c r="C120" s="119"/>
      <c r="D120" s="119"/>
      <c r="E120" s="119"/>
      <c r="F120" s="119"/>
      <c r="G120" s="119"/>
      <c r="H120" s="119"/>
      <c r="I120" s="119"/>
    </row>
    <row r="121" spans="1:9">
      <c r="A121" s="119"/>
      <c r="B121" s="119"/>
      <c r="C121" s="119"/>
      <c r="D121" s="119"/>
      <c r="E121" s="119"/>
      <c r="F121" s="119"/>
      <c r="G121" s="119"/>
      <c r="H121" s="119"/>
      <c r="I121" s="119"/>
    </row>
    <row r="122" spans="1:9">
      <c r="A122" s="119"/>
      <c r="B122" s="119"/>
      <c r="C122" s="119"/>
      <c r="D122" s="119"/>
      <c r="E122" s="119"/>
      <c r="F122" s="119"/>
      <c r="G122" s="119"/>
      <c r="H122" s="119"/>
      <c r="I122" s="119"/>
    </row>
    <row r="123" spans="1:9">
      <c r="A123" s="119"/>
      <c r="B123" s="119"/>
      <c r="C123" s="119"/>
      <c r="D123" s="119"/>
      <c r="E123" s="119"/>
      <c r="F123" s="119"/>
      <c r="G123" s="119"/>
      <c r="H123" s="119"/>
      <c r="I123" s="119"/>
    </row>
    <row r="124" spans="1:9">
      <c r="A124" s="119"/>
      <c r="B124" s="119"/>
      <c r="C124" s="119"/>
      <c r="D124" s="119"/>
      <c r="E124" s="119"/>
      <c r="F124" s="119"/>
      <c r="G124" s="119"/>
      <c r="H124" s="119"/>
      <c r="I124" s="119"/>
    </row>
    <row r="125" spans="1:9">
      <c r="A125" s="119"/>
      <c r="B125" s="119"/>
      <c r="C125" s="119"/>
      <c r="D125" s="119"/>
      <c r="E125" s="119"/>
      <c r="F125" s="119"/>
      <c r="G125" s="119"/>
      <c r="H125" s="119"/>
      <c r="I125" s="119"/>
    </row>
    <row r="126" spans="1:9">
      <c r="A126" s="119"/>
      <c r="B126" s="119"/>
      <c r="C126" s="119"/>
      <c r="D126" s="119"/>
      <c r="E126" s="119"/>
      <c r="F126" s="119"/>
      <c r="G126" s="119"/>
      <c r="H126" s="119"/>
      <c r="I126" s="119"/>
    </row>
    <row r="127" spans="1:9">
      <c r="A127" s="119"/>
      <c r="B127" s="119"/>
      <c r="C127" s="119"/>
      <c r="D127" s="119"/>
      <c r="E127" s="119"/>
      <c r="F127" s="119"/>
      <c r="G127" s="119"/>
      <c r="H127" s="119"/>
      <c r="I127" s="119"/>
    </row>
    <row r="128" spans="1:9">
      <c r="A128" s="119"/>
      <c r="B128" s="119"/>
      <c r="C128" s="119"/>
      <c r="D128" s="119"/>
      <c r="E128" s="119"/>
      <c r="F128" s="119"/>
      <c r="G128" s="119"/>
      <c r="H128" s="119"/>
      <c r="I128" s="119"/>
    </row>
    <row r="129" spans="1:9">
      <c r="A129" s="119"/>
      <c r="B129" s="119"/>
      <c r="C129" s="119"/>
      <c r="D129" s="119"/>
      <c r="E129" s="119"/>
      <c r="F129" s="119"/>
      <c r="G129" s="119"/>
      <c r="H129" s="119"/>
      <c r="I129" s="119"/>
    </row>
    <row r="130" spans="1:9">
      <c r="A130" s="119"/>
      <c r="B130" s="119"/>
      <c r="C130" s="119"/>
      <c r="D130" s="119"/>
      <c r="E130" s="119"/>
      <c r="F130" s="119"/>
      <c r="G130" s="119"/>
      <c r="H130" s="119"/>
      <c r="I130" s="119"/>
    </row>
    <row r="131" spans="1:9">
      <c r="A131" s="119"/>
      <c r="B131" s="119"/>
      <c r="C131" s="119"/>
      <c r="D131" s="119"/>
      <c r="E131" s="119"/>
      <c r="F131" s="119"/>
      <c r="G131" s="119"/>
      <c r="H131" s="119"/>
      <c r="I131" s="119"/>
    </row>
    <row r="132" spans="1:9">
      <c r="A132" s="119"/>
      <c r="B132" s="119"/>
      <c r="C132" s="119"/>
      <c r="D132" s="119"/>
      <c r="E132" s="119"/>
      <c r="F132" s="119"/>
      <c r="G132" s="119"/>
      <c r="H132" s="119"/>
      <c r="I132" s="119"/>
    </row>
    <row r="133" spans="1:9">
      <c r="A133" s="119"/>
      <c r="B133" s="119"/>
      <c r="C133" s="119"/>
      <c r="D133" s="119"/>
      <c r="E133" s="119"/>
      <c r="F133" s="119"/>
      <c r="G133" s="119"/>
      <c r="H133" s="119"/>
      <c r="I133" s="119"/>
    </row>
    <row r="134" spans="1:9">
      <c r="A134" s="119"/>
      <c r="B134" s="119"/>
      <c r="C134" s="119"/>
      <c r="D134" s="119"/>
      <c r="E134" s="119"/>
      <c r="F134" s="119"/>
      <c r="G134" s="119"/>
      <c r="H134" s="119"/>
      <c r="I134" s="119"/>
    </row>
    <row r="135" spans="1:9">
      <c r="A135" s="119"/>
      <c r="B135" s="119"/>
      <c r="C135" s="119"/>
      <c r="D135" s="119"/>
      <c r="E135" s="119"/>
      <c r="F135" s="119"/>
      <c r="G135" s="119"/>
      <c r="H135" s="119"/>
      <c r="I135" s="119"/>
    </row>
    <row r="136" spans="1:9">
      <c r="A136" s="119"/>
      <c r="B136" s="119"/>
      <c r="C136" s="119"/>
      <c r="D136" s="119"/>
      <c r="E136" s="119"/>
      <c r="F136" s="119"/>
      <c r="G136" s="119"/>
      <c r="H136" s="119"/>
      <c r="I136" s="119"/>
    </row>
    <row r="137" spans="1:9">
      <c r="A137" s="119"/>
      <c r="B137" s="119"/>
      <c r="C137" s="119"/>
      <c r="D137" s="119"/>
      <c r="E137" s="119"/>
      <c r="F137" s="119"/>
      <c r="G137" s="119"/>
      <c r="H137" s="119"/>
      <c r="I137" s="119"/>
    </row>
    <row r="138" spans="1:9">
      <c r="A138" s="119"/>
      <c r="B138" s="119"/>
      <c r="C138" s="119"/>
      <c r="D138" s="119"/>
      <c r="E138" s="119"/>
      <c r="F138" s="119"/>
      <c r="G138" s="119"/>
      <c r="H138" s="119"/>
      <c r="I138" s="119"/>
    </row>
    <row r="139" spans="1:9">
      <c r="A139" s="119"/>
      <c r="B139" s="119"/>
      <c r="C139" s="119"/>
      <c r="D139" s="119"/>
      <c r="E139" s="119"/>
      <c r="F139" s="119"/>
      <c r="G139" s="119"/>
      <c r="H139" s="119"/>
      <c r="I139" s="119"/>
    </row>
    <row r="140" spans="1:9">
      <c r="A140" s="119"/>
      <c r="B140" s="119"/>
      <c r="C140" s="119"/>
      <c r="D140" s="119"/>
      <c r="E140" s="119"/>
      <c r="F140" s="119"/>
      <c r="G140" s="119"/>
      <c r="H140" s="119"/>
      <c r="I140" s="119"/>
    </row>
    <row r="141" spans="1:9">
      <c r="A141" s="119"/>
      <c r="B141" s="119"/>
      <c r="C141" s="119"/>
      <c r="D141" s="119"/>
      <c r="E141" s="119"/>
      <c r="F141" s="119"/>
      <c r="G141" s="119"/>
      <c r="H141" s="119"/>
      <c r="I141" s="119"/>
    </row>
    <row r="142" spans="1:9">
      <c r="A142" s="119"/>
      <c r="B142" s="119"/>
      <c r="C142" s="119"/>
      <c r="D142" s="119"/>
      <c r="E142" s="119"/>
      <c r="F142" s="119"/>
      <c r="G142" s="119"/>
      <c r="H142" s="119"/>
      <c r="I142" s="119"/>
    </row>
    <row r="143" spans="1:9">
      <c r="A143" s="119"/>
      <c r="B143" s="119"/>
      <c r="C143" s="119"/>
      <c r="D143" s="119"/>
      <c r="E143" s="119"/>
      <c r="F143" s="119"/>
      <c r="G143" s="119"/>
      <c r="H143" s="119"/>
      <c r="I143" s="119"/>
    </row>
    <row r="144" spans="1:9">
      <c r="A144" s="119"/>
      <c r="B144" s="119"/>
      <c r="C144" s="119"/>
      <c r="D144" s="119"/>
      <c r="E144" s="119"/>
      <c r="F144" s="119"/>
      <c r="G144" s="119"/>
      <c r="H144" s="119"/>
      <c r="I144" s="119"/>
    </row>
    <row r="145" spans="1:9">
      <c r="A145" s="119"/>
      <c r="B145" s="119"/>
      <c r="C145" s="119"/>
      <c r="D145" s="119"/>
      <c r="E145" s="119"/>
      <c r="F145" s="119"/>
      <c r="G145" s="119"/>
      <c r="H145" s="119"/>
      <c r="I145" s="119"/>
    </row>
    <row r="146" spans="1:9">
      <c r="A146" s="119"/>
      <c r="B146" s="119"/>
      <c r="C146" s="119"/>
      <c r="D146" s="119"/>
      <c r="E146" s="119"/>
      <c r="F146" s="119"/>
      <c r="G146" s="119"/>
      <c r="H146" s="119"/>
      <c r="I146" s="119"/>
    </row>
    <row r="147" spans="1:9">
      <c r="A147" s="119"/>
      <c r="B147" s="119"/>
      <c r="C147" s="119"/>
      <c r="D147" s="119"/>
      <c r="E147" s="119"/>
      <c r="F147" s="119"/>
      <c r="G147" s="119"/>
      <c r="H147" s="119"/>
      <c r="I147" s="119"/>
    </row>
    <row r="148" spans="1:9">
      <c r="A148" s="119"/>
      <c r="B148" s="119"/>
      <c r="C148" s="119"/>
      <c r="D148" s="119"/>
      <c r="E148" s="119"/>
      <c r="F148" s="119"/>
      <c r="G148" s="119"/>
      <c r="H148" s="119"/>
      <c r="I148" s="119"/>
    </row>
    <row r="149" spans="1:9">
      <c r="A149" s="119"/>
      <c r="B149" s="119"/>
      <c r="C149" s="119"/>
      <c r="D149" s="119"/>
      <c r="E149" s="119"/>
      <c r="F149" s="119"/>
      <c r="G149" s="119"/>
      <c r="H149" s="119"/>
      <c r="I149" s="119"/>
    </row>
    <row r="150" spans="1:9">
      <c r="A150" s="119"/>
      <c r="B150" s="119"/>
      <c r="C150" s="119"/>
      <c r="D150" s="119"/>
      <c r="E150" s="119"/>
      <c r="F150" s="119"/>
      <c r="G150" s="119"/>
      <c r="H150" s="119"/>
      <c r="I150" s="119"/>
    </row>
    <row r="151" spans="1:9">
      <c r="A151" s="119"/>
      <c r="B151" s="119"/>
      <c r="C151" s="119"/>
      <c r="D151" s="119"/>
      <c r="E151" s="119"/>
      <c r="F151" s="119"/>
      <c r="G151" s="119"/>
      <c r="H151" s="119"/>
      <c r="I151" s="119"/>
    </row>
    <row r="152" spans="1:9">
      <c r="A152" s="119"/>
      <c r="B152" s="119"/>
      <c r="C152" s="119"/>
      <c r="D152" s="119"/>
      <c r="E152" s="119"/>
      <c r="F152" s="119"/>
      <c r="G152" s="119"/>
      <c r="H152" s="119"/>
      <c r="I152" s="119"/>
    </row>
    <row r="153" spans="1:9">
      <c r="A153" s="119"/>
      <c r="B153" s="119"/>
      <c r="C153" s="119"/>
      <c r="D153" s="119"/>
      <c r="E153" s="119"/>
      <c r="F153" s="119"/>
      <c r="G153" s="119"/>
      <c r="H153" s="119"/>
      <c r="I153" s="119"/>
    </row>
    <row r="154" spans="1:9">
      <c r="A154" s="119"/>
      <c r="B154" s="119"/>
      <c r="C154" s="119"/>
      <c r="D154" s="119"/>
      <c r="E154" s="119"/>
      <c r="F154" s="119"/>
      <c r="G154" s="119"/>
      <c r="H154" s="119"/>
      <c r="I154" s="119"/>
    </row>
    <row r="155" spans="1:9">
      <c r="A155" s="119"/>
      <c r="B155" s="119"/>
      <c r="C155" s="119"/>
      <c r="D155" s="119"/>
      <c r="E155" s="119"/>
      <c r="F155" s="119"/>
      <c r="G155" s="119"/>
      <c r="H155" s="119"/>
      <c r="I155" s="119"/>
    </row>
    <row r="156" spans="1:9">
      <c r="A156" s="119"/>
      <c r="B156" s="119"/>
      <c r="C156" s="119"/>
      <c r="D156" s="119"/>
      <c r="E156" s="119"/>
      <c r="F156" s="119"/>
      <c r="G156" s="119"/>
      <c r="H156" s="119"/>
      <c r="I156" s="119"/>
    </row>
    <row r="157" spans="1:9">
      <c r="A157" s="119"/>
      <c r="B157" s="119"/>
      <c r="C157" s="119"/>
      <c r="D157" s="119"/>
      <c r="E157" s="119"/>
      <c r="F157" s="119"/>
      <c r="G157" s="119"/>
      <c r="H157" s="119"/>
      <c r="I157" s="119"/>
    </row>
    <row r="158" spans="1:9">
      <c r="A158" s="119"/>
      <c r="B158" s="119"/>
      <c r="C158" s="119"/>
      <c r="D158" s="119"/>
      <c r="E158" s="119"/>
      <c r="F158" s="119"/>
      <c r="G158" s="119"/>
      <c r="H158" s="119"/>
      <c r="I158" s="119"/>
    </row>
    <row r="159" spans="1:9">
      <c r="A159" s="119"/>
      <c r="B159" s="119"/>
      <c r="C159" s="119"/>
      <c r="D159" s="119"/>
      <c r="E159" s="119"/>
      <c r="F159" s="119"/>
      <c r="G159" s="119"/>
      <c r="H159" s="119"/>
      <c r="I159" s="119"/>
    </row>
    <row r="160" spans="1:9">
      <c r="A160" s="119"/>
      <c r="B160" s="119"/>
      <c r="C160" s="119"/>
      <c r="D160" s="119"/>
      <c r="E160" s="119"/>
      <c r="F160" s="119"/>
      <c r="G160" s="119"/>
      <c r="H160" s="119"/>
      <c r="I160" s="119"/>
    </row>
    <row r="161" spans="1:9">
      <c r="A161" s="119"/>
      <c r="B161" s="119"/>
      <c r="C161" s="119"/>
      <c r="D161" s="119"/>
      <c r="E161" s="119"/>
      <c r="F161" s="119"/>
      <c r="G161" s="119"/>
      <c r="H161" s="119"/>
      <c r="I161" s="119"/>
    </row>
    <row r="162" spans="1:9">
      <c r="A162" s="119"/>
      <c r="B162" s="119"/>
      <c r="C162" s="119"/>
      <c r="D162" s="119"/>
      <c r="E162" s="119"/>
      <c r="F162" s="119"/>
      <c r="G162" s="119"/>
      <c r="H162" s="119"/>
      <c r="I162" s="119"/>
    </row>
    <row r="163" spans="1:9">
      <c r="A163" s="119"/>
      <c r="B163" s="119"/>
      <c r="C163" s="119"/>
      <c r="D163" s="119"/>
      <c r="E163" s="119"/>
      <c r="F163" s="119"/>
      <c r="G163" s="119"/>
      <c r="H163" s="119"/>
      <c r="I163" s="119"/>
    </row>
    <row r="164" spans="1:9">
      <c r="A164" s="119"/>
      <c r="B164" s="119"/>
      <c r="C164" s="119"/>
      <c r="D164" s="119"/>
      <c r="E164" s="119"/>
      <c r="F164" s="119"/>
      <c r="G164" s="119"/>
      <c r="H164" s="119"/>
      <c r="I164" s="119"/>
    </row>
    <row r="165" spans="1:9">
      <c r="A165" s="119"/>
      <c r="B165" s="119"/>
      <c r="C165" s="119"/>
      <c r="D165" s="119"/>
      <c r="E165" s="119"/>
      <c r="F165" s="119"/>
      <c r="G165" s="119"/>
      <c r="H165" s="119"/>
      <c r="I165" s="119"/>
    </row>
    <row r="166" spans="1:9">
      <c r="A166" s="119"/>
      <c r="B166" s="119"/>
      <c r="C166" s="119"/>
      <c r="D166" s="119"/>
      <c r="E166" s="119"/>
      <c r="F166" s="119"/>
      <c r="G166" s="119"/>
      <c r="H166" s="119"/>
      <c r="I166" s="119"/>
    </row>
    <row r="167" spans="1:9">
      <c r="A167" s="119"/>
      <c r="B167" s="119"/>
      <c r="C167" s="119"/>
      <c r="D167" s="119"/>
      <c r="E167" s="119"/>
      <c r="F167" s="119"/>
      <c r="G167" s="119"/>
      <c r="H167" s="119"/>
      <c r="I167" s="119"/>
    </row>
    <row r="168" spans="1:9">
      <c r="A168" s="119"/>
      <c r="B168" s="119"/>
      <c r="C168" s="119"/>
      <c r="D168" s="119"/>
      <c r="E168" s="119"/>
      <c r="F168" s="119"/>
      <c r="G168" s="119"/>
      <c r="H168" s="119"/>
      <c r="I168" s="119"/>
    </row>
    <row r="169" spans="1:9">
      <c r="A169" s="119"/>
      <c r="B169" s="119"/>
      <c r="C169" s="119"/>
      <c r="D169" s="119"/>
      <c r="E169" s="119"/>
      <c r="F169" s="119"/>
      <c r="G169" s="119"/>
      <c r="H169" s="119"/>
      <c r="I169" s="119"/>
    </row>
    <row r="170" spans="1:9">
      <c r="A170" s="119"/>
      <c r="B170" s="119"/>
      <c r="C170" s="119"/>
      <c r="D170" s="119"/>
      <c r="E170" s="119"/>
      <c r="F170" s="119"/>
      <c r="G170" s="119"/>
      <c r="H170" s="119"/>
      <c r="I170" s="119"/>
    </row>
    <row r="171" spans="1:9">
      <c r="A171" s="119"/>
      <c r="B171" s="119"/>
      <c r="C171" s="119"/>
      <c r="D171" s="119"/>
      <c r="E171" s="119"/>
      <c r="F171" s="119"/>
      <c r="G171" s="119"/>
      <c r="H171" s="119"/>
      <c r="I171" s="119"/>
    </row>
    <row r="172" spans="1:9">
      <c r="A172" s="119"/>
      <c r="B172" s="119"/>
      <c r="C172" s="119"/>
      <c r="D172" s="119"/>
      <c r="E172" s="119"/>
      <c r="F172" s="119"/>
      <c r="G172" s="119"/>
      <c r="H172" s="119"/>
      <c r="I172" s="119"/>
    </row>
    <row r="173" spans="1:9">
      <c r="A173" s="119"/>
      <c r="B173" s="119"/>
      <c r="C173" s="119"/>
      <c r="D173" s="119"/>
      <c r="E173" s="119"/>
      <c r="F173" s="119"/>
      <c r="G173" s="119"/>
      <c r="H173" s="119"/>
      <c r="I173" s="119"/>
    </row>
    <row r="174" spans="1:9">
      <c r="A174" s="119"/>
      <c r="B174" s="119"/>
      <c r="C174" s="119"/>
      <c r="D174" s="119"/>
      <c r="E174" s="119"/>
      <c r="F174" s="119"/>
      <c r="G174" s="119"/>
      <c r="H174" s="119"/>
      <c r="I174" s="119"/>
    </row>
    <row r="175" spans="1:9">
      <c r="A175" s="119"/>
      <c r="B175" s="119"/>
      <c r="C175" s="119"/>
      <c r="D175" s="119"/>
      <c r="E175" s="119"/>
      <c r="F175" s="119"/>
      <c r="G175" s="119"/>
      <c r="H175" s="119"/>
      <c r="I175" s="119"/>
    </row>
    <row r="176" spans="1:9">
      <c r="A176" s="119"/>
      <c r="B176" s="119"/>
      <c r="C176" s="119"/>
      <c r="D176" s="119"/>
      <c r="E176" s="119"/>
      <c r="F176" s="119"/>
      <c r="G176" s="119"/>
      <c r="H176" s="119"/>
      <c r="I176" s="119"/>
    </row>
    <row r="177" spans="1:9">
      <c r="A177" s="119"/>
      <c r="B177" s="119"/>
      <c r="C177" s="119"/>
      <c r="D177" s="119"/>
      <c r="E177" s="119"/>
      <c r="F177" s="119"/>
      <c r="G177" s="119"/>
      <c r="H177" s="119"/>
      <c r="I177" s="119"/>
    </row>
    <row r="178" spans="1:9">
      <c r="A178" s="119"/>
      <c r="B178" s="119"/>
      <c r="C178" s="119"/>
      <c r="D178" s="119"/>
      <c r="E178" s="119"/>
      <c r="F178" s="119"/>
      <c r="G178" s="119"/>
      <c r="H178" s="119"/>
      <c r="I178" s="119"/>
    </row>
    <row r="179" spans="1:9">
      <c r="A179" s="119"/>
      <c r="B179" s="119"/>
      <c r="C179" s="119"/>
      <c r="D179" s="119"/>
      <c r="E179" s="119"/>
      <c r="F179" s="119"/>
      <c r="G179" s="119"/>
      <c r="H179" s="119"/>
      <c r="I179" s="119"/>
    </row>
    <row r="180" spans="1:9">
      <c r="A180" s="119"/>
      <c r="B180" s="119"/>
      <c r="C180" s="119"/>
      <c r="D180" s="119"/>
      <c r="E180" s="119"/>
      <c r="F180" s="119"/>
      <c r="G180" s="119"/>
      <c r="H180" s="119"/>
      <c r="I180" s="119"/>
    </row>
    <row r="181" spans="1:9">
      <c r="A181" s="119"/>
      <c r="B181" s="119"/>
      <c r="C181" s="119"/>
      <c r="D181" s="119"/>
      <c r="E181" s="119"/>
      <c r="F181" s="119"/>
      <c r="G181" s="119"/>
      <c r="H181" s="119"/>
      <c r="I181" s="119"/>
    </row>
    <row r="182" spans="1:9">
      <c r="A182" s="119"/>
      <c r="B182" s="119"/>
      <c r="C182" s="119"/>
      <c r="D182" s="119"/>
      <c r="E182" s="119"/>
      <c r="F182" s="119"/>
      <c r="G182" s="119"/>
      <c r="H182" s="119"/>
      <c r="I182" s="119"/>
    </row>
    <row r="183" spans="1:9">
      <c r="A183" s="119"/>
      <c r="B183" s="119"/>
      <c r="C183" s="119"/>
      <c r="D183" s="119"/>
      <c r="E183" s="119"/>
      <c r="F183" s="119"/>
      <c r="G183" s="119"/>
      <c r="H183" s="119"/>
      <c r="I183" s="119"/>
    </row>
    <row r="184" spans="1:9">
      <c r="A184" s="119"/>
      <c r="B184" s="119"/>
      <c r="C184" s="119"/>
      <c r="D184" s="119"/>
      <c r="E184" s="119"/>
      <c r="F184" s="119"/>
      <c r="G184" s="119"/>
      <c r="H184" s="119"/>
      <c r="I184" s="119"/>
    </row>
    <row r="185" spans="1:9">
      <c r="A185" s="119"/>
      <c r="B185" s="119"/>
      <c r="C185" s="119"/>
      <c r="D185" s="119"/>
      <c r="E185" s="119"/>
      <c r="F185" s="119"/>
      <c r="G185" s="119"/>
      <c r="H185" s="119"/>
      <c r="I185" s="119"/>
    </row>
    <row r="186" spans="1:9">
      <c r="A186" s="119"/>
      <c r="B186" s="119"/>
      <c r="C186" s="119"/>
      <c r="D186" s="119"/>
      <c r="E186" s="119"/>
      <c r="F186" s="119"/>
      <c r="G186" s="119"/>
      <c r="H186" s="119"/>
      <c r="I186" s="119"/>
    </row>
    <row r="187" spans="1:9">
      <c r="A187" s="119"/>
      <c r="B187" s="119"/>
      <c r="C187" s="119"/>
      <c r="D187" s="119"/>
      <c r="E187" s="119"/>
      <c r="F187" s="119"/>
      <c r="G187" s="119"/>
      <c r="H187" s="119"/>
      <c r="I187" s="119"/>
    </row>
    <row r="188" spans="1:9">
      <c r="A188" s="119"/>
      <c r="B188" s="119"/>
      <c r="C188" s="119"/>
      <c r="D188" s="119"/>
      <c r="E188" s="119"/>
      <c r="F188" s="119"/>
      <c r="G188" s="119"/>
      <c r="H188" s="119"/>
      <c r="I188" s="119"/>
    </row>
    <row r="189" spans="1:9">
      <c r="A189" s="119"/>
      <c r="B189" s="119"/>
      <c r="C189" s="119"/>
      <c r="D189" s="119"/>
      <c r="E189" s="119"/>
      <c r="F189" s="119"/>
      <c r="G189" s="119"/>
      <c r="H189" s="119"/>
      <c r="I189" s="119"/>
    </row>
    <row r="190" spans="1:9">
      <c r="A190" s="119"/>
      <c r="B190" s="119"/>
      <c r="C190" s="119"/>
      <c r="D190" s="119"/>
      <c r="E190" s="119"/>
      <c r="F190" s="119"/>
      <c r="G190" s="119"/>
      <c r="H190" s="119"/>
      <c r="I190" s="119"/>
    </row>
    <row r="191" spans="1:9">
      <c r="A191" s="119"/>
      <c r="B191" s="119"/>
      <c r="C191" s="119"/>
      <c r="D191" s="119"/>
      <c r="E191" s="119"/>
      <c r="F191" s="119"/>
      <c r="G191" s="119"/>
      <c r="H191" s="119"/>
      <c r="I191" s="119"/>
    </row>
    <row r="192" spans="1:9">
      <c r="A192" s="119"/>
      <c r="B192" s="119"/>
      <c r="C192" s="119"/>
      <c r="D192" s="119"/>
      <c r="E192" s="119"/>
      <c r="F192" s="119"/>
      <c r="G192" s="119"/>
      <c r="H192" s="119"/>
      <c r="I192" s="119"/>
    </row>
    <row r="193" spans="1:9">
      <c r="A193" s="119"/>
      <c r="B193" s="119"/>
      <c r="C193" s="119"/>
      <c r="D193" s="119"/>
      <c r="E193" s="119"/>
      <c r="F193" s="119"/>
      <c r="G193" s="119"/>
      <c r="H193" s="119"/>
      <c r="I193" s="119"/>
    </row>
    <row r="194" spans="1:9">
      <c r="A194" s="119"/>
      <c r="B194" s="119"/>
      <c r="C194" s="119"/>
      <c r="D194" s="119"/>
      <c r="E194" s="119"/>
      <c r="F194" s="119"/>
      <c r="G194" s="119"/>
      <c r="H194" s="119"/>
      <c r="I194" s="119"/>
    </row>
    <row r="195" spans="1:9">
      <c r="A195" s="119"/>
      <c r="B195" s="119"/>
      <c r="C195" s="119"/>
      <c r="D195" s="119"/>
      <c r="E195" s="119"/>
      <c r="F195" s="119"/>
      <c r="G195" s="119"/>
      <c r="H195" s="119"/>
      <c r="I195" s="11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L25"/>
  <sheetViews>
    <sheetView workbookViewId="0">
      <selection activeCell="J19" sqref="J19"/>
    </sheetView>
  </sheetViews>
  <sheetFormatPr defaultRowHeight="15"/>
  <sheetData>
    <row r="1" spans="1:12" s="1" customFormat="1">
      <c r="A1" s="299" t="s">
        <v>0</v>
      </c>
      <c r="B1" s="299"/>
      <c r="C1" s="299"/>
      <c r="D1" s="299"/>
      <c r="E1" s="299"/>
      <c r="F1" s="299"/>
      <c r="G1" s="299"/>
      <c r="H1" s="299"/>
      <c r="I1" s="299"/>
    </row>
    <row r="2" spans="1:12" s="1" customFormat="1">
      <c r="A2" s="299" t="s">
        <v>1</v>
      </c>
      <c r="B2" s="299"/>
      <c r="C2" s="299"/>
      <c r="D2" s="299"/>
      <c r="E2" s="299"/>
      <c r="F2" s="299"/>
      <c r="G2" s="299"/>
      <c r="H2" s="299"/>
      <c r="I2" s="299"/>
    </row>
    <row r="3" spans="1:12" s="1" customFormat="1"/>
    <row r="4" spans="1:12" s="1" customFormat="1"/>
    <row r="5" spans="1:12" s="1" customFormat="1"/>
    <row r="6" spans="1:12" s="1" customFormat="1"/>
    <row r="7" spans="1:12" s="1" customFormat="1"/>
    <row r="8" spans="1:12">
      <c r="A8" s="262" t="s">
        <v>2</v>
      </c>
      <c r="B8" s="263"/>
      <c r="C8" s="263"/>
      <c r="D8" s="263"/>
      <c r="E8" s="263"/>
      <c r="F8" s="263"/>
      <c r="G8" s="263"/>
      <c r="H8" s="263"/>
      <c r="I8" s="264"/>
      <c r="L8" s="4"/>
    </row>
    <row r="9" spans="1:12">
      <c r="A9" s="3" t="s">
        <v>3</v>
      </c>
      <c r="B9" s="259" t="s">
        <v>4</v>
      </c>
      <c r="C9" s="259"/>
      <c r="D9" s="259"/>
      <c r="E9" s="259"/>
      <c r="F9" s="272" t="s">
        <v>5</v>
      </c>
      <c r="G9" s="272"/>
      <c r="H9" s="272" t="s">
        <v>6</v>
      </c>
      <c r="I9" s="273"/>
    </row>
    <row r="10" spans="1:12">
      <c r="A10" s="3"/>
      <c r="B10" s="274"/>
      <c r="C10" s="275"/>
      <c r="D10" s="275"/>
      <c r="E10" s="276"/>
      <c r="F10" s="277"/>
      <c r="G10" s="278"/>
      <c r="H10" s="277" t="s">
        <v>7</v>
      </c>
      <c r="I10" s="278"/>
    </row>
    <row r="11" spans="1:12">
      <c r="A11" s="2" t="s">
        <v>8</v>
      </c>
      <c r="B11" s="259" t="s">
        <v>9</v>
      </c>
      <c r="C11" s="259"/>
      <c r="D11" s="259"/>
      <c r="E11" s="259"/>
      <c r="F11" s="260"/>
      <c r="G11" s="260"/>
      <c r="H11" s="260"/>
      <c r="I11" s="260"/>
    </row>
    <row r="12" spans="1:12">
      <c r="A12" s="2" t="s">
        <v>10</v>
      </c>
      <c r="B12" s="259" t="s">
        <v>11</v>
      </c>
      <c r="C12" s="259"/>
      <c r="D12" s="259"/>
      <c r="E12" s="259"/>
      <c r="F12" s="260"/>
      <c r="G12" s="260"/>
      <c r="H12" s="260"/>
      <c r="I12" s="260"/>
    </row>
    <row r="13" spans="1:12">
      <c r="A13" s="2" t="s">
        <v>12</v>
      </c>
      <c r="B13" s="259" t="s">
        <v>13</v>
      </c>
      <c r="C13" s="259"/>
      <c r="D13" s="259"/>
      <c r="E13" s="259"/>
      <c r="F13" s="261"/>
      <c r="G13" s="261"/>
      <c r="H13" s="260"/>
      <c r="I13" s="260"/>
    </row>
    <row r="14" spans="1:12">
      <c r="A14" s="2" t="s">
        <v>14</v>
      </c>
      <c r="B14" s="259" t="s">
        <v>15</v>
      </c>
      <c r="C14" s="259"/>
      <c r="D14" s="259"/>
      <c r="E14" s="259"/>
      <c r="F14" s="260"/>
      <c r="G14" s="260"/>
      <c r="H14" s="260"/>
      <c r="I14" s="260"/>
    </row>
    <row r="15" spans="1:12">
      <c r="A15" s="2" t="s">
        <v>16</v>
      </c>
      <c r="B15" s="259" t="s">
        <v>17</v>
      </c>
      <c r="C15" s="259"/>
      <c r="D15" s="259"/>
      <c r="E15" s="259"/>
      <c r="F15" s="260"/>
      <c r="G15" s="260"/>
      <c r="H15" s="260"/>
      <c r="I15" s="260"/>
    </row>
    <row r="16" spans="1:12">
      <c r="A16" s="2" t="s">
        <v>18</v>
      </c>
      <c r="B16" s="259" t="s">
        <v>19</v>
      </c>
      <c r="C16" s="259"/>
      <c r="D16" s="259"/>
      <c r="E16" s="259"/>
      <c r="F16" s="260"/>
      <c r="G16" s="260"/>
      <c r="H16" s="260"/>
      <c r="I16" s="260"/>
    </row>
    <row r="17" spans="1:9">
      <c r="A17" s="2" t="s">
        <v>20</v>
      </c>
      <c r="B17" s="259" t="s">
        <v>21</v>
      </c>
      <c r="C17" s="259"/>
      <c r="D17" s="259"/>
      <c r="E17" s="259"/>
      <c r="F17" s="260"/>
      <c r="G17" s="260"/>
      <c r="H17" s="260"/>
      <c r="I17" s="260"/>
    </row>
    <row r="18" spans="1:9">
      <c r="A18" s="2" t="s">
        <v>22</v>
      </c>
      <c r="B18" s="259" t="s">
        <v>23</v>
      </c>
      <c r="C18" s="259"/>
      <c r="D18" s="259"/>
      <c r="E18" s="259"/>
      <c r="F18" s="260"/>
      <c r="G18" s="260"/>
      <c r="H18" s="260"/>
      <c r="I18" s="260"/>
    </row>
    <row r="19" spans="1:9">
      <c r="A19" s="2" t="s">
        <v>24</v>
      </c>
      <c r="B19" s="259" t="s">
        <v>25</v>
      </c>
      <c r="C19" s="259"/>
      <c r="D19" s="259"/>
      <c r="E19" s="259"/>
      <c r="F19" s="260"/>
      <c r="G19" s="260"/>
      <c r="H19" s="260"/>
      <c r="I19" s="260"/>
    </row>
    <row r="20" spans="1:9">
      <c r="A20" s="2" t="s">
        <v>26</v>
      </c>
      <c r="B20" s="282" t="s">
        <v>1589</v>
      </c>
      <c r="C20" s="283"/>
      <c r="D20" s="283"/>
      <c r="E20" s="284"/>
      <c r="F20" s="285"/>
      <c r="G20" s="286"/>
      <c r="H20" s="285"/>
      <c r="I20" s="286"/>
    </row>
    <row r="21" spans="1:9">
      <c r="A21" s="2"/>
      <c r="B21" s="259"/>
      <c r="C21" s="259"/>
      <c r="D21" s="259"/>
      <c r="E21" s="259"/>
      <c r="F21" s="260"/>
      <c r="G21" s="260"/>
      <c r="H21" s="260"/>
      <c r="I21" s="260"/>
    </row>
    <row r="22" spans="1:9">
      <c r="A22" s="262" t="s">
        <v>27</v>
      </c>
      <c r="B22" s="263"/>
      <c r="C22" s="263"/>
      <c r="D22" s="263"/>
      <c r="E22" s="264"/>
      <c r="F22" s="287"/>
      <c r="G22" s="287"/>
      <c r="H22" s="288"/>
      <c r="I22" s="288"/>
    </row>
    <row r="23" spans="1:9">
      <c r="A23" s="293" t="s">
        <v>60</v>
      </c>
      <c r="B23" s="293"/>
      <c r="C23" s="293"/>
      <c r="D23" s="293"/>
      <c r="E23" s="293"/>
      <c r="F23" s="293"/>
      <c r="G23" s="298"/>
      <c r="H23" s="298"/>
      <c r="I23" s="5"/>
    </row>
    <row r="24" spans="1:9">
      <c r="A24" s="295" t="s">
        <v>61</v>
      </c>
      <c r="B24" s="295"/>
      <c r="C24" s="295"/>
      <c r="D24" s="295"/>
      <c r="E24" s="295"/>
      <c r="F24" s="295"/>
      <c r="G24" s="303"/>
      <c r="H24" s="303"/>
      <c r="I24" s="5"/>
    </row>
    <row r="25" spans="1:9">
      <c r="A25" s="297" t="s">
        <v>62</v>
      </c>
      <c r="B25" s="297"/>
      <c r="C25" s="297"/>
      <c r="D25" s="297"/>
      <c r="E25" s="297"/>
      <c r="F25" s="297"/>
      <c r="G25" s="304"/>
      <c r="H25" s="304"/>
      <c r="I25" s="5"/>
    </row>
  </sheetData>
  <mergeCells count="51">
    <mergeCell ref="A8:I8"/>
    <mergeCell ref="B9:E9"/>
    <mergeCell ref="F9:G9"/>
    <mergeCell ref="H9:I9"/>
    <mergeCell ref="B10:E10"/>
    <mergeCell ref="F10:G10"/>
    <mergeCell ref="H10:I10"/>
    <mergeCell ref="B11:E11"/>
    <mergeCell ref="F11:G11"/>
    <mergeCell ref="H11:I11"/>
    <mergeCell ref="B12:E12"/>
    <mergeCell ref="F12:G12"/>
    <mergeCell ref="H12:I12"/>
    <mergeCell ref="B13:E13"/>
    <mergeCell ref="F13:G13"/>
    <mergeCell ref="H13:I13"/>
    <mergeCell ref="B14:E14"/>
    <mergeCell ref="F14:G14"/>
    <mergeCell ref="H14:I14"/>
    <mergeCell ref="B15:E15"/>
    <mergeCell ref="F15:G15"/>
    <mergeCell ref="H15:I15"/>
    <mergeCell ref="B16:E16"/>
    <mergeCell ref="F16:G16"/>
    <mergeCell ref="H16:I16"/>
    <mergeCell ref="H19:I19"/>
    <mergeCell ref="B20:E20"/>
    <mergeCell ref="F20:G20"/>
    <mergeCell ref="H20:I20"/>
    <mergeCell ref="B17:E17"/>
    <mergeCell ref="F17:G17"/>
    <mergeCell ref="H17:I17"/>
    <mergeCell ref="B18:E18"/>
    <mergeCell ref="F18:G18"/>
    <mergeCell ref="H18:I18"/>
    <mergeCell ref="A1:I1"/>
    <mergeCell ref="A2:I2"/>
    <mergeCell ref="G23:H23"/>
    <mergeCell ref="G24:H24"/>
    <mergeCell ref="G25:H25"/>
    <mergeCell ref="A23:F23"/>
    <mergeCell ref="A24:F24"/>
    <mergeCell ref="A25:F25"/>
    <mergeCell ref="B21:E21"/>
    <mergeCell ref="F21:G21"/>
    <mergeCell ref="H21:I21"/>
    <mergeCell ref="A22:E22"/>
    <mergeCell ref="F22:G22"/>
    <mergeCell ref="H22:I22"/>
    <mergeCell ref="B19:E19"/>
    <mergeCell ref="F19:G19"/>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2:J186"/>
  <sheetViews>
    <sheetView workbookViewId="0">
      <selection activeCell="J10" sqref="J10"/>
    </sheetView>
  </sheetViews>
  <sheetFormatPr defaultRowHeight="15"/>
  <cols>
    <col min="3" max="3" width="12.7109375" customWidth="1"/>
    <col min="5" max="5" width="35.7109375" customWidth="1"/>
  </cols>
  <sheetData>
    <row r="2" spans="1:10">
      <c r="A2" s="130"/>
      <c r="B2" s="130"/>
      <c r="C2" s="130"/>
      <c r="D2" s="130"/>
      <c r="E2" s="132" t="s">
        <v>940</v>
      </c>
      <c r="F2" s="130"/>
      <c r="G2" s="130"/>
      <c r="H2" s="130"/>
      <c r="I2" s="130"/>
      <c r="J2" s="130"/>
    </row>
    <row r="4" spans="1:10" ht="23.25">
      <c r="A4" s="133" t="s">
        <v>911</v>
      </c>
      <c r="B4" s="133" t="s">
        <v>912</v>
      </c>
      <c r="C4" s="134" t="s">
        <v>66</v>
      </c>
      <c r="D4" s="133" t="s">
        <v>913</v>
      </c>
      <c r="E4" s="133" t="s">
        <v>914</v>
      </c>
      <c r="F4" s="133" t="s">
        <v>69</v>
      </c>
      <c r="G4" s="135" t="s">
        <v>915</v>
      </c>
      <c r="H4" s="133" t="s">
        <v>916</v>
      </c>
      <c r="I4" s="135" t="s">
        <v>941</v>
      </c>
      <c r="J4" s="132"/>
    </row>
    <row r="5" spans="1:10">
      <c r="A5" s="136"/>
      <c r="B5" s="136"/>
      <c r="C5" s="136"/>
      <c r="D5" s="136"/>
      <c r="E5" s="136"/>
      <c r="F5" s="136"/>
      <c r="G5" s="137"/>
      <c r="H5" s="136"/>
      <c r="I5" s="137"/>
      <c r="J5" s="136"/>
    </row>
    <row r="6" spans="1:10" ht="60" customHeight="1">
      <c r="A6" s="138">
        <v>1</v>
      </c>
      <c r="B6" s="138" t="s">
        <v>942</v>
      </c>
      <c r="C6" s="138">
        <v>6.69</v>
      </c>
      <c r="D6" s="138" t="s">
        <v>303</v>
      </c>
      <c r="E6" s="140" t="s">
        <v>943</v>
      </c>
      <c r="F6" s="143"/>
      <c r="G6" s="143"/>
      <c r="H6" s="139"/>
      <c r="I6" s="139"/>
      <c r="J6" s="136"/>
    </row>
    <row r="7" spans="1:10" ht="50.1" customHeight="1">
      <c r="A7" s="142">
        <v>2</v>
      </c>
      <c r="B7" s="138" t="s">
        <v>935</v>
      </c>
      <c r="C7" s="142">
        <v>0.60199999999999998</v>
      </c>
      <c r="D7" s="142" t="s">
        <v>936</v>
      </c>
      <c r="E7" s="140" t="s">
        <v>937</v>
      </c>
      <c r="F7" s="143"/>
      <c r="G7" s="143"/>
      <c r="H7" s="139"/>
      <c r="I7" s="139"/>
      <c r="J7" s="130"/>
    </row>
    <row r="8" spans="1:10" ht="39.950000000000003" customHeight="1">
      <c r="A8" s="142">
        <v>3</v>
      </c>
      <c r="B8" s="138" t="s">
        <v>944</v>
      </c>
      <c r="C8" s="146">
        <v>83.9</v>
      </c>
      <c r="D8" s="142" t="s">
        <v>85</v>
      </c>
      <c r="E8" s="138" t="s">
        <v>945</v>
      </c>
      <c r="F8" s="143"/>
      <c r="G8" s="143"/>
      <c r="H8" s="139"/>
      <c r="I8" s="139"/>
      <c r="J8" s="130"/>
    </row>
    <row r="9" spans="1:10">
      <c r="A9" s="142"/>
      <c r="B9" s="138"/>
      <c r="C9" s="146"/>
      <c r="D9" s="142"/>
      <c r="E9" s="138"/>
      <c r="F9" s="143"/>
      <c r="G9" s="143"/>
      <c r="H9" s="143"/>
      <c r="I9" s="143"/>
      <c r="J9" s="130"/>
    </row>
    <row r="10" spans="1:10">
      <c r="A10" s="142"/>
      <c r="B10" s="138"/>
      <c r="C10" s="142"/>
      <c r="D10" s="142"/>
      <c r="E10" s="142"/>
      <c r="F10" s="143"/>
      <c r="G10" s="143"/>
      <c r="H10" s="144"/>
      <c r="I10" s="144"/>
      <c r="J10" s="130"/>
    </row>
    <row r="11" spans="1:10">
      <c r="A11" s="142"/>
      <c r="B11" s="138"/>
      <c r="C11" s="142"/>
      <c r="D11" s="142"/>
      <c r="E11" s="142"/>
      <c r="F11" s="143"/>
      <c r="G11" s="143"/>
      <c r="H11" s="144"/>
      <c r="I11" s="144"/>
      <c r="J11" s="130"/>
    </row>
    <row r="12" spans="1:10">
      <c r="A12" s="142"/>
      <c r="B12" s="308"/>
      <c r="C12" s="308"/>
      <c r="D12" s="308"/>
      <c r="E12" s="308"/>
      <c r="F12" s="308"/>
      <c r="G12" s="308"/>
      <c r="H12" s="308"/>
      <c r="I12" s="308"/>
      <c r="J12" s="130"/>
    </row>
    <row r="13" spans="1:10">
      <c r="A13" s="142"/>
      <c r="B13" s="147"/>
      <c r="C13" s="147"/>
      <c r="D13" s="147"/>
      <c r="E13" s="147"/>
      <c r="F13" s="147"/>
      <c r="G13" s="147"/>
      <c r="H13" s="147"/>
      <c r="I13" s="147"/>
      <c r="J13" s="130"/>
    </row>
    <row r="14" spans="1:10">
      <c r="A14" s="142"/>
      <c r="B14" s="138"/>
      <c r="C14" s="141"/>
      <c r="D14" s="138"/>
      <c r="E14" s="138"/>
      <c r="F14" s="138"/>
      <c r="G14" s="138"/>
      <c r="H14" s="138"/>
      <c r="I14" s="148"/>
      <c r="J14" s="130"/>
    </row>
    <row r="15" spans="1:10">
      <c r="A15" s="142"/>
      <c r="B15" s="138"/>
      <c r="C15" s="142"/>
      <c r="D15" s="142"/>
      <c r="E15" s="142"/>
      <c r="F15" s="145"/>
      <c r="G15" s="145"/>
      <c r="H15" s="145"/>
      <c r="I15" s="145"/>
      <c r="J15" s="130"/>
    </row>
    <row r="16" spans="1:10">
      <c r="A16" s="142"/>
      <c r="B16" s="138"/>
      <c r="C16" s="142"/>
      <c r="D16" s="142"/>
      <c r="E16" s="142"/>
      <c r="F16" s="145"/>
      <c r="G16" s="145"/>
      <c r="H16" s="145"/>
      <c r="I16" s="145"/>
      <c r="J16" s="130"/>
    </row>
    <row r="17" spans="1:9">
      <c r="A17" s="142"/>
      <c r="B17" s="138"/>
      <c r="C17" s="142"/>
      <c r="D17" s="142"/>
      <c r="E17" s="142"/>
      <c r="F17" s="145"/>
      <c r="G17" s="145"/>
      <c r="H17" s="145"/>
      <c r="I17" s="145"/>
    </row>
    <row r="18" spans="1:9">
      <c r="A18" s="142"/>
      <c r="B18" s="138"/>
      <c r="C18" s="142"/>
      <c r="D18" s="142"/>
      <c r="E18" s="142"/>
      <c r="F18" s="145"/>
      <c r="G18" s="145"/>
      <c r="H18" s="145"/>
      <c r="I18" s="145"/>
    </row>
    <row r="19" spans="1:9">
      <c r="A19" s="142"/>
      <c r="B19" s="138"/>
      <c r="C19" s="142"/>
      <c r="D19" s="142"/>
      <c r="E19" s="142"/>
      <c r="F19" s="145"/>
      <c r="G19" s="145"/>
      <c r="H19" s="145"/>
      <c r="I19" s="145"/>
    </row>
    <row r="20" spans="1:9">
      <c r="A20" s="142"/>
      <c r="B20" s="138"/>
      <c r="C20" s="142"/>
      <c r="D20" s="142"/>
      <c r="E20" s="142"/>
      <c r="F20" s="142"/>
      <c r="G20" s="142"/>
      <c r="H20" s="145"/>
      <c r="I20" s="145"/>
    </row>
    <row r="21" spans="1:9">
      <c r="A21" s="142"/>
      <c r="B21" s="138"/>
      <c r="C21" s="142"/>
      <c r="D21" s="142"/>
      <c r="E21" s="142"/>
      <c r="F21" s="142"/>
      <c r="G21" s="142"/>
      <c r="H21" s="145"/>
      <c r="I21" s="145"/>
    </row>
    <row r="22" spans="1:9">
      <c r="A22" s="142"/>
      <c r="B22" s="138"/>
      <c r="C22" s="142"/>
      <c r="D22" s="142"/>
      <c r="E22" s="149"/>
      <c r="F22" s="142"/>
      <c r="G22" s="142"/>
      <c r="H22" s="145"/>
      <c r="I22" s="145"/>
    </row>
    <row r="23" spans="1:9">
      <c r="A23" s="142"/>
      <c r="B23" s="138"/>
      <c r="C23" s="142"/>
      <c r="D23" s="142"/>
      <c r="E23" s="142"/>
      <c r="F23" s="145"/>
      <c r="G23" s="145"/>
      <c r="H23" s="145"/>
      <c r="I23" s="145"/>
    </row>
    <row r="24" spans="1:9">
      <c r="A24" s="142"/>
      <c r="B24" s="138"/>
      <c r="C24" s="142"/>
      <c r="D24" s="142"/>
      <c r="E24" s="142"/>
      <c r="F24" s="145"/>
      <c r="G24" s="145"/>
      <c r="H24" s="145"/>
      <c r="I24" s="145"/>
    </row>
    <row r="25" spans="1:9">
      <c r="A25" s="142"/>
      <c r="B25" s="138"/>
      <c r="C25" s="142"/>
      <c r="D25" s="142"/>
      <c r="E25" s="142"/>
      <c r="F25" s="145"/>
      <c r="G25" s="145"/>
      <c r="H25" s="145"/>
      <c r="I25" s="145"/>
    </row>
    <row r="26" spans="1:9">
      <c r="A26" s="142"/>
      <c r="B26" s="138"/>
      <c r="C26" s="142"/>
      <c r="D26" s="142"/>
      <c r="E26" s="142"/>
      <c r="F26" s="145"/>
      <c r="G26" s="145"/>
      <c r="H26" s="145"/>
      <c r="I26" s="145"/>
    </row>
    <row r="27" spans="1:9">
      <c r="A27" s="142"/>
      <c r="B27" s="138"/>
      <c r="C27" s="142"/>
      <c r="D27" s="142"/>
      <c r="E27" s="142"/>
      <c r="F27" s="145"/>
      <c r="G27" s="145"/>
      <c r="H27" s="145"/>
      <c r="I27" s="145"/>
    </row>
    <row r="28" spans="1:9">
      <c r="A28" s="142"/>
      <c r="B28" s="138"/>
      <c r="C28" s="142"/>
      <c r="D28" s="142"/>
      <c r="E28" s="142"/>
      <c r="F28" s="145"/>
      <c r="G28" s="145"/>
      <c r="H28" s="145"/>
      <c r="I28" s="145"/>
    </row>
    <row r="29" spans="1:9">
      <c r="A29" s="142"/>
      <c r="B29" s="138"/>
      <c r="C29" s="142"/>
      <c r="D29" s="142"/>
      <c r="E29" s="142"/>
      <c r="F29" s="145"/>
      <c r="G29" s="145"/>
      <c r="H29" s="145"/>
      <c r="I29" s="145"/>
    </row>
    <row r="30" spans="1:9">
      <c r="A30" s="142"/>
      <c r="B30" s="138"/>
      <c r="C30" s="142"/>
      <c r="D30" s="142"/>
      <c r="E30" s="142"/>
      <c r="F30" s="145"/>
      <c r="G30" s="145"/>
      <c r="H30" s="145"/>
      <c r="I30" s="145"/>
    </row>
    <row r="31" spans="1:9">
      <c r="A31" s="142"/>
      <c r="B31" s="138"/>
      <c r="C31" s="142"/>
      <c r="D31" s="142"/>
      <c r="E31" s="142"/>
      <c r="F31" s="145"/>
      <c r="G31" s="145"/>
      <c r="H31" s="145"/>
      <c r="I31" s="145"/>
    </row>
    <row r="32" spans="1:9">
      <c r="A32" s="142"/>
      <c r="B32" s="138"/>
      <c r="C32" s="142"/>
      <c r="D32" s="142"/>
      <c r="E32" s="142"/>
      <c r="F32" s="145"/>
      <c r="G32" s="145"/>
      <c r="H32" s="145"/>
      <c r="I32" s="145"/>
    </row>
    <row r="33" spans="1:9">
      <c r="A33" s="142"/>
      <c r="B33" s="138"/>
      <c r="C33" s="142"/>
      <c r="D33" s="142"/>
      <c r="E33" s="142"/>
      <c r="F33" s="145"/>
      <c r="G33" s="145"/>
      <c r="H33" s="145"/>
      <c r="I33" s="145"/>
    </row>
    <row r="34" spans="1:9">
      <c r="A34" s="142"/>
      <c r="B34" s="138"/>
      <c r="C34" s="142"/>
      <c r="D34" s="142"/>
      <c r="E34" s="142"/>
      <c r="F34" s="145"/>
      <c r="G34" s="145"/>
      <c r="H34" s="145"/>
      <c r="I34" s="145"/>
    </row>
    <row r="35" spans="1:9">
      <c r="A35" s="142"/>
      <c r="B35" s="138"/>
      <c r="C35" s="142"/>
      <c r="D35" s="142"/>
      <c r="E35" s="142"/>
      <c r="F35" s="145"/>
      <c r="G35" s="145"/>
      <c r="H35" s="145"/>
      <c r="I35" s="145"/>
    </row>
    <row r="36" spans="1:9">
      <c r="A36" s="142"/>
      <c r="B36" s="138"/>
      <c r="C36" s="142"/>
      <c r="D36" s="142"/>
      <c r="E36" s="142"/>
      <c r="F36" s="145"/>
      <c r="G36" s="145"/>
      <c r="H36" s="145"/>
      <c r="I36" s="145"/>
    </row>
    <row r="37" spans="1:9">
      <c r="A37" s="142"/>
      <c r="B37" s="138"/>
      <c r="C37" s="142"/>
      <c r="D37" s="142"/>
      <c r="E37" s="142"/>
      <c r="F37" s="145"/>
      <c r="G37" s="145"/>
      <c r="H37" s="145"/>
      <c r="I37" s="145"/>
    </row>
    <row r="38" spans="1:9">
      <c r="A38" s="142"/>
      <c r="B38" s="138"/>
      <c r="C38" s="142"/>
      <c r="D38" s="142"/>
      <c r="E38" s="142"/>
      <c r="F38" s="145"/>
      <c r="G38" s="145"/>
      <c r="H38" s="145"/>
      <c r="I38" s="145"/>
    </row>
    <row r="39" spans="1:9">
      <c r="A39" s="142"/>
      <c r="B39" s="138"/>
      <c r="C39" s="142"/>
      <c r="D39" s="142"/>
      <c r="E39" s="142"/>
      <c r="F39" s="145"/>
      <c r="G39" s="145"/>
      <c r="H39" s="145"/>
      <c r="I39" s="145"/>
    </row>
    <row r="40" spans="1:9">
      <c r="A40" s="142"/>
      <c r="B40" s="138"/>
      <c r="C40" s="142"/>
      <c r="D40" s="142"/>
      <c r="E40" s="142"/>
      <c r="F40" s="145"/>
      <c r="G40" s="145"/>
      <c r="H40" s="145"/>
      <c r="I40" s="145"/>
    </row>
    <row r="41" spans="1:9">
      <c r="A41" s="142"/>
      <c r="B41" s="138"/>
      <c r="C41" s="142"/>
      <c r="D41" s="142"/>
      <c r="E41" s="142"/>
      <c r="F41" s="145"/>
      <c r="G41" s="145"/>
      <c r="H41" s="145"/>
      <c r="I41" s="145"/>
    </row>
    <row r="42" spans="1:9">
      <c r="A42" s="142"/>
      <c r="B42" s="138"/>
      <c r="C42" s="142"/>
      <c r="D42" s="142"/>
      <c r="E42" s="142"/>
      <c r="F42" s="145"/>
      <c r="G42" s="145"/>
      <c r="H42" s="145"/>
      <c r="I42" s="145"/>
    </row>
    <row r="43" spans="1:9">
      <c r="A43" s="142"/>
      <c r="B43" s="138"/>
      <c r="C43" s="142"/>
      <c r="D43" s="142"/>
      <c r="E43" s="142"/>
      <c r="F43" s="145"/>
      <c r="G43" s="145"/>
      <c r="H43" s="145"/>
      <c r="I43" s="145"/>
    </row>
    <row r="44" spans="1:9">
      <c r="A44" s="142"/>
      <c r="B44" s="138"/>
      <c r="C44" s="142"/>
      <c r="D44" s="142"/>
      <c r="E44" s="142"/>
      <c r="F44" s="145"/>
      <c r="G44" s="145"/>
      <c r="H44" s="145"/>
      <c r="I44" s="145"/>
    </row>
    <row r="45" spans="1:9">
      <c r="A45" s="142"/>
      <c r="B45" s="138"/>
      <c r="C45" s="142"/>
      <c r="D45" s="142"/>
      <c r="E45" s="142"/>
      <c r="F45" s="145"/>
      <c r="G45" s="145"/>
      <c r="H45" s="145"/>
      <c r="I45" s="145"/>
    </row>
    <row r="46" spans="1:9">
      <c r="A46" s="142"/>
      <c r="B46" s="138"/>
      <c r="C46" s="142"/>
      <c r="D46" s="142"/>
      <c r="E46" s="142"/>
      <c r="F46" s="145"/>
      <c r="G46" s="145"/>
      <c r="H46" s="145"/>
      <c r="I46" s="145"/>
    </row>
    <row r="47" spans="1:9">
      <c r="A47" s="142"/>
      <c r="B47" s="138"/>
      <c r="C47" s="142"/>
      <c r="D47" s="142"/>
      <c r="E47" s="142"/>
      <c r="F47" s="145"/>
      <c r="G47" s="145"/>
      <c r="H47" s="145"/>
      <c r="I47" s="145"/>
    </row>
    <row r="48" spans="1:9">
      <c r="A48" s="142"/>
      <c r="B48" s="138"/>
      <c r="C48" s="142"/>
      <c r="D48" s="142"/>
      <c r="E48" s="142"/>
      <c r="F48" s="145"/>
      <c r="G48" s="145"/>
      <c r="H48" s="145"/>
      <c r="I48" s="145"/>
    </row>
    <row r="49" spans="1:9">
      <c r="A49" s="142"/>
      <c r="B49" s="138"/>
      <c r="C49" s="142"/>
      <c r="D49" s="142"/>
      <c r="E49" s="142"/>
      <c r="F49" s="145"/>
      <c r="G49" s="145"/>
      <c r="H49" s="145"/>
      <c r="I49" s="145"/>
    </row>
    <row r="50" spans="1:9">
      <c r="A50" s="142"/>
      <c r="B50" s="138"/>
      <c r="C50" s="142"/>
      <c r="D50" s="142"/>
      <c r="E50" s="142"/>
      <c r="F50" s="145"/>
      <c r="G50" s="145"/>
      <c r="H50" s="145"/>
      <c r="I50" s="145"/>
    </row>
    <row r="51" spans="1:9">
      <c r="A51" s="142"/>
      <c r="B51" s="138"/>
      <c r="C51" s="142"/>
      <c r="D51" s="142"/>
      <c r="E51" s="142"/>
      <c r="F51" s="145"/>
      <c r="G51" s="145"/>
      <c r="H51" s="145"/>
      <c r="I51" s="145"/>
    </row>
    <row r="52" spans="1:9">
      <c r="A52" s="142"/>
      <c r="B52" s="138"/>
      <c r="C52" s="142"/>
      <c r="D52" s="142"/>
      <c r="E52" s="142"/>
      <c r="F52" s="145"/>
      <c r="G52" s="145"/>
      <c r="H52" s="145"/>
      <c r="I52" s="145"/>
    </row>
    <row r="53" spans="1:9">
      <c r="A53" s="142"/>
      <c r="B53" s="138"/>
      <c r="C53" s="142"/>
      <c r="D53" s="142"/>
      <c r="E53" s="142"/>
      <c r="F53" s="145"/>
      <c r="G53" s="145"/>
      <c r="H53" s="145"/>
      <c r="I53" s="145"/>
    </row>
    <row r="54" spans="1:9">
      <c r="A54" s="142"/>
      <c r="B54" s="138"/>
      <c r="C54" s="142"/>
      <c r="D54" s="142"/>
      <c r="E54" s="142"/>
      <c r="F54" s="145"/>
      <c r="G54" s="145"/>
      <c r="H54" s="145"/>
      <c r="I54" s="145"/>
    </row>
    <row r="55" spans="1:9">
      <c r="A55" s="142"/>
      <c r="B55" s="142"/>
      <c r="C55" s="142"/>
      <c r="D55" s="142"/>
      <c r="E55" s="142"/>
      <c r="F55" s="142"/>
      <c r="G55" s="142"/>
      <c r="H55" s="142"/>
      <c r="I55" s="142"/>
    </row>
    <row r="56" spans="1:9">
      <c r="A56" s="142"/>
      <c r="B56" s="142"/>
      <c r="C56" s="142"/>
      <c r="D56" s="142"/>
      <c r="E56" s="142"/>
      <c r="F56" s="142"/>
      <c r="G56" s="142"/>
      <c r="H56" s="142"/>
      <c r="I56" s="142"/>
    </row>
    <row r="57" spans="1:9">
      <c r="A57" s="142"/>
      <c r="B57" s="142"/>
      <c r="C57" s="142"/>
      <c r="D57" s="142"/>
      <c r="E57" s="142"/>
      <c r="F57" s="142"/>
      <c r="G57" s="142"/>
      <c r="H57" s="142"/>
      <c r="I57" s="142"/>
    </row>
    <row r="58" spans="1:9">
      <c r="A58" s="142"/>
      <c r="B58" s="142"/>
      <c r="C58" s="142"/>
      <c r="D58" s="142"/>
      <c r="E58" s="142"/>
      <c r="F58" s="142"/>
      <c r="G58" s="142"/>
      <c r="H58" s="142"/>
      <c r="I58" s="142"/>
    </row>
    <row r="59" spans="1:9">
      <c r="A59" s="142"/>
      <c r="B59" s="142"/>
      <c r="C59" s="142"/>
      <c r="D59" s="142"/>
      <c r="E59" s="142"/>
      <c r="F59" s="142"/>
      <c r="G59" s="142"/>
      <c r="H59" s="142"/>
      <c r="I59" s="142"/>
    </row>
    <row r="60" spans="1:9">
      <c r="A60" s="142"/>
      <c r="B60" s="142"/>
      <c r="C60" s="142"/>
      <c r="D60" s="142"/>
      <c r="E60" s="142"/>
      <c r="F60" s="142"/>
      <c r="G60" s="142"/>
      <c r="H60" s="142"/>
      <c r="I60" s="142"/>
    </row>
    <row r="61" spans="1:9">
      <c r="A61" s="142"/>
      <c r="B61" s="142"/>
      <c r="C61" s="142"/>
      <c r="D61" s="142"/>
      <c r="E61" s="142"/>
      <c r="F61" s="142"/>
      <c r="G61" s="142"/>
      <c r="H61" s="142"/>
      <c r="I61" s="142"/>
    </row>
    <row r="62" spans="1:9">
      <c r="A62" s="142"/>
      <c r="B62" s="142"/>
      <c r="C62" s="142"/>
      <c r="D62" s="142"/>
      <c r="E62" s="142"/>
      <c r="F62" s="142"/>
      <c r="G62" s="142"/>
      <c r="H62" s="142"/>
      <c r="I62" s="142"/>
    </row>
    <row r="63" spans="1:9">
      <c r="A63" s="142"/>
      <c r="B63" s="142"/>
      <c r="C63" s="142"/>
      <c r="D63" s="142"/>
      <c r="E63" s="142"/>
      <c r="F63" s="142"/>
      <c r="G63" s="142"/>
      <c r="H63" s="142"/>
      <c r="I63" s="142"/>
    </row>
    <row r="64" spans="1:9">
      <c r="A64" s="142"/>
      <c r="B64" s="142"/>
      <c r="C64" s="142"/>
      <c r="D64" s="142"/>
      <c r="E64" s="142"/>
      <c r="F64" s="142"/>
      <c r="G64" s="142"/>
      <c r="H64" s="142"/>
      <c r="I64" s="142"/>
    </row>
    <row r="65" spans="1:9">
      <c r="A65" s="142"/>
      <c r="B65" s="142"/>
      <c r="C65" s="142"/>
      <c r="D65" s="142"/>
      <c r="E65" s="142"/>
      <c r="F65" s="142"/>
      <c r="G65" s="142"/>
      <c r="H65" s="142"/>
      <c r="I65" s="142"/>
    </row>
    <row r="66" spans="1:9">
      <c r="A66" s="142"/>
      <c r="B66" s="142"/>
      <c r="C66" s="142"/>
      <c r="D66" s="142"/>
      <c r="E66" s="142"/>
      <c r="F66" s="142"/>
      <c r="G66" s="142"/>
      <c r="H66" s="142"/>
      <c r="I66" s="142"/>
    </row>
    <row r="67" spans="1:9">
      <c r="A67" s="142"/>
      <c r="B67" s="142"/>
      <c r="C67" s="142"/>
      <c r="D67" s="142"/>
      <c r="E67" s="142"/>
      <c r="F67" s="142"/>
      <c r="G67" s="142"/>
      <c r="H67" s="142"/>
      <c r="I67" s="142"/>
    </row>
    <row r="68" spans="1:9">
      <c r="A68" s="142"/>
      <c r="B68" s="142"/>
      <c r="C68" s="142"/>
      <c r="D68" s="142"/>
      <c r="E68" s="142"/>
      <c r="F68" s="142"/>
      <c r="G68" s="142"/>
      <c r="H68" s="142"/>
      <c r="I68" s="142"/>
    </row>
    <row r="69" spans="1:9">
      <c r="A69" s="142"/>
      <c r="B69" s="142"/>
      <c r="C69" s="142"/>
      <c r="D69" s="142"/>
      <c r="E69" s="142"/>
      <c r="F69" s="142"/>
      <c r="G69" s="142"/>
      <c r="H69" s="142"/>
      <c r="I69" s="142"/>
    </row>
    <row r="70" spans="1:9">
      <c r="A70" s="142"/>
      <c r="B70" s="142"/>
      <c r="C70" s="142"/>
      <c r="D70" s="142"/>
      <c r="E70" s="142"/>
      <c r="F70" s="142"/>
      <c r="G70" s="142"/>
      <c r="H70" s="142"/>
      <c r="I70" s="142"/>
    </row>
    <row r="71" spans="1:9">
      <c r="A71" s="142"/>
      <c r="B71" s="142"/>
      <c r="C71" s="142"/>
      <c r="D71" s="142"/>
      <c r="E71" s="142"/>
      <c r="F71" s="142"/>
      <c r="G71" s="142"/>
      <c r="H71" s="142"/>
      <c r="I71" s="142"/>
    </row>
    <row r="72" spans="1:9">
      <c r="A72" s="142"/>
      <c r="B72" s="142"/>
      <c r="C72" s="142"/>
      <c r="D72" s="142"/>
      <c r="E72" s="142"/>
      <c r="F72" s="142"/>
      <c r="G72" s="142"/>
      <c r="H72" s="142"/>
      <c r="I72" s="142"/>
    </row>
    <row r="73" spans="1:9">
      <c r="A73" s="142"/>
      <c r="B73" s="142"/>
      <c r="C73" s="142"/>
      <c r="D73" s="142"/>
      <c r="E73" s="142"/>
      <c r="F73" s="142"/>
      <c r="G73" s="142"/>
      <c r="H73" s="142"/>
      <c r="I73" s="142"/>
    </row>
    <row r="74" spans="1:9">
      <c r="A74" s="142"/>
      <c r="B74" s="142"/>
      <c r="C74" s="142"/>
      <c r="D74" s="142"/>
      <c r="E74" s="142"/>
      <c r="F74" s="142"/>
      <c r="G74" s="142"/>
      <c r="H74" s="142"/>
      <c r="I74" s="142"/>
    </row>
    <row r="75" spans="1:9">
      <c r="A75" s="142"/>
      <c r="B75" s="142"/>
      <c r="C75" s="142"/>
      <c r="D75" s="142"/>
      <c r="E75" s="142"/>
      <c r="F75" s="142"/>
      <c r="G75" s="142"/>
      <c r="H75" s="142"/>
      <c r="I75" s="142"/>
    </row>
    <row r="76" spans="1:9">
      <c r="A76" s="142"/>
      <c r="B76" s="142"/>
      <c r="C76" s="142"/>
      <c r="D76" s="142"/>
      <c r="E76" s="142"/>
      <c r="F76" s="142"/>
      <c r="G76" s="142"/>
      <c r="H76" s="142"/>
      <c r="I76" s="142"/>
    </row>
    <row r="77" spans="1:9">
      <c r="A77" s="142"/>
      <c r="B77" s="142"/>
      <c r="C77" s="142"/>
      <c r="D77" s="142"/>
      <c r="E77" s="142"/>
      <c r="F77" s="142"/>
      <c r="G77" s="142"/>
      <c r="H77" s="142"/>
      <c r="I77" s="142"/>
    </row>
    <row r="78" spans="1:9">
      <c r="A78" s="142"/>
      <c r="B78" s="142"/>
      <c r="C78" s="142"/>
      <c r="D78" s="142"/>
      <c r="E78" s="142"/>
      <c r="F78" s="142"/>
      <c r="G78" s="142"/>
      <c r="H78" s="142"/>
      <c r="I78" s="142"/>
    </row>
    <row r="79" spans="1:9">
      <c r="A79" s="142"/>
      <c r="B79" s="142"/>
      <c r="C79" s="142"/>
      <c r="D79" s="142"/>
      <c r="E79" s="142"/>
      <c r="F79" s="142"/>
      <c r="G79" s="142"/>
      <c r="H79" s="142"/>
      <c r="I79" s="142"/>
    </row>
    <row r="80" spans="1:9">
      <c r="A80" s="142"/>
      <c r="B80" s="142"/>
      <c r="C80" s="142"/>
      <c r="D80" s="142"/>
      <c r="E80" s="142"/>
      <c r="F80" s="142"/>
      <c r="G80" s="142"/>
      <c r="H80" s="142"/>
      <c r="I80" s="142"/>
    </row>
    <row r="81" spans="1:9">
      <c r="A81" s="142"/>
      <c r="B81" s="142"/>
      <c r="C81" s="142"/>
      <c r="D81" s="142"/>
      <c r="E81" s="142"/>
      <c r="F81" s="142"/>
      <c r="G81" s="142"/>
      <c r="H81" s="142"/>
      <c r="I81" s="142"/>
    </row>
    <row r="82" spans="1:9">
      <c r="A82" s="142"/>
      <c r="B82" s="142"/>
      <c r="C82" s="142"/>
      <c r="D82" s="142"/>
      <c r="E82" s="142"/>
      <c r="F82" s="142"/>
      <c r="G82" s="142"/>
      <c r="H82" s="142"/>
      <c r="I82" s="142"/>
    </row>
    <row r="83" spans="1:9">
      <c r="A83" s="142"/>
      <c r="B83" s="142"/>
      <c r="C83" s="142"/>
      <c r="D83" s="142"/>
      <c r="E83" s="142"/>
      <c r="F83" s="142"/>
      <c r="G83" s="142"/>
      <c r="H83" s="142"/>
      <c r="I83" s="142"/>
    </row>
    <row r="84" spans="1:9">
      <c r="A84" s="142"/>
      <c r="B84" s="142"/>
      <c r="C84" s="142"/>
      <c r="D84" s="142"/>
      <c r="E84" s="142"/>
      <c r="F84" s="142"/>
      <c r="G84" s="142"/>
      <c r="H84" s="142"/>
      <c r="I84" s="142"/>
    </row>
    <row r="85" spans="1:9">
      <c r="A85" s="142"/>
      <c r="B85" s="142"/>
      <c r="C85" s="142"/>
      <c r="D85" s="142"/>
      <c r="E85" s="142"/>
      <c r="F85" s="142"/>
      <c r="G85" s="142"/>
      <c r="H85" s="142"/>
      <c r="I85" s="142"/>
    </row>
    <row r="86" spans="1:9">
      <c r="A86" s="142"/>
      <c r="B86" s="142"/>
      <c r="C86" s="142"/>
      <c r="D86" s="142"/>
      <c r="E86" s="142"/>
      <c r="F86" s="142"/>
      <c r="G86" s="142"/>
      <c r="H86" s="142"/>
      <c r="I86" s="142"/>
    </row>
    <row r="87" spans="1:9">
      <c r="A87" s="142"/>
      <c r="B87" s="142"/>
      <c r="C87" s="142"/>
      <c r="D87" s="142"/>
      <c r="E87" s="142"/>
      <c r="F87" s="142"/>
      <c r="G87" s="142"/>
      <c r="H87" s="142"/>
      <c r="I87" s="142"/>
    </row>
    <row r="88" spans="1:9">
      <c r="A88" s="142"/>
      <c r="B88" s="142"/>
      <c r="C88" s="142"/>
      <c r="D88" s="142"/>
      <c r="E88" s="142"/>
      <c r="F88" s="142"/>
      <c r="G88" s="142"/>
      <c r="H88" s="142"/>
      <c r="I88" s="142"/>
    </row>
    <row r="89" spans="1:9">
      <c r="A89" s="142"/>
      <c r="B89" s="142"/>
      <c r="C89" s="142"/>
      <c r="D89" s="142"/>
      <c r="E89" s="142"/>
      <c r="F89" s="142"/>
      <c r="G89" s="142"/>
      <c r="H89" s="142"/>
      <c r="I89" s="142"/>
    </row>
    <row r="90" spans="1:9">
      <c r="A90" s="142"/>
      <c r="B90" s="142"/>
      <c r="C90" s="142"/>
      <c r="D90" s="142"/>
      <c r="E90" s="142"/>
      <c r="F90" s="142"/>
      <c r="G90" s="142"/>
      <c r="H90" s="142"/>
      <c r="I90" s="142"/>
    </row>
    <row r="91" spans="1:9">
      <c r="A91" s="142"/>
      <c r="B91" s="142"/>
      <c r="C91" s="142"/>
      <c r="D91" s="142"/>
      <c r="E91" s="142"/>
      <c r="F91" s="142"/>
      <c r="G91" s="142"/>
      <c r="H91" s="142"/>
      <c r="I91" s="142"/>
    </row>
    <row r="92" spans="1:9">
      <c r="A92" s="142"/>
      <c r="B92" s="142"/>
      <c r="C92" s="142"/>
      <c r="D92" s="142"/>
      <c r="E92" s="142"/>
      <c r="F92" s="142"/>
      <c r="G92" s="142"/>
      <c r="H92" s="142"/>
      <c r="I92" s="142"/>
    </row>
    <row r="93" spans="1:9">
      <c r="A93" s="142"/>
      <c r="B93" s="142"/>
      <c r="C93" s="142"/>
      <c r="D93" s="142"/>
      <c r="E93" s="142"/>
      <c r="F93" s="142"/>
      <c r="G93" s="142"/>
      <c r="H93" s="142"/>
      <c r="I93" s="142"/>
    </row>
    <row r="94" spans="1:9">
      <c r="A94" s="142"/>
      <c r="B94" s="142"/>
      <c r="C94" s="142"/>
      <c r="D94" s="142"/>
      <c r="E94" s="142"/>
      <c r="F94" s="142"/>
      <c r="G94" s="142"/>
      <c r="H94" s="142"/>
      <c r="I94" s="142"/>
    </row>
    <row r="95" spans="1:9">
      <c r="A95" s="142"/>
      <c r="B95" s="142"/>
      <c r="C95" s="142"/>
      <c r="D95" s="142"/>
      <c r="E95" s="142"/>
      <c r="F95" s="142"/>
      <c r="G95" s="142"/>
      <c r="H95" s="142"/>
      <c r="I95" s="142"/>
    </row>
    <row r="96" spans="1:9">
      <c r="A96" s="142"/>
      <c r="B96" s="142"/>
      <c r="C96" s="142"/>
      <c r="D96" s="142"/>
      <c r="E96" s="142"/>
      <c r="F96" s="142"/>
      <c r="G96" s="142"/>
      <c r="H96" s="142"/>
      <c r="I96" s="142"/>
    </row>
    <row r="97" spans="1:9">
      <c r="A97" s="142"/>
      <c r="B97" s="142"/>
      <c r="C97" s="142"/>
      <c r="D97" s="142"/>
      <c r="E97" s="142"/>
      <c r="F97" s="142"/>
      <c r="G97" s="142"/>
      <c r="H97" s="142"/>
      <c r="I97" s="142"/>
    </row>
    <row r="98" spans="1:9">
      <c r="A98" s="142"/>
      <c r="B98" s="142"/>
      <c r="C98" s="142"/>
      <c r="D98" s="142"/>
      <c r="E98" s="142"/>
      <c r="F98" s="142"/>
      <c r="G98" s="142"/>
      <c r="H98" s="142"/>
      <c r="I98" s="142"/>
    </row>
    <row r="99" spans="1:9">
      <c r="A99" s="142"/>
      <c r="B99" s="142"/>
      <c r="C99" s="142"/>
      <c r="D99" s="142"/>
      <c r="E99" s="142"/>
      <c r="F99" s="142"/>
      <c r="G99" s="142"/>
      <c r="H99" s="142"/>
      <c r="I99" s="142"/>
    </row>
    <row r="100" spans="1:9">
      <c r="A100" s="142"/>
      <c r="B100" s="142"/>
      <c r="C100" s="142"/>
      <c r="D100" s="142"/>
      <c r="E100" s="142"/>
      <c r="F100" s="142"/>
      <c r="G100" s="142"/>
      <c r="H100" s="142"/>
      <c r="I100" s="142"/>
    </row>
    <row r="101" spans="1:9">
      <c r="A101" s="142"/>
      <c r="B101" s="142"/>
      <c r="C101" s="142"/>
      <c r="D101" s="142"/>
      <c r="E101" s="142"/>
      <c r="F101" s="142"/>
      <c r="G101" s="142"/>
      <c r="H101" s="142"/>
      <c r="I101" s="142"/>
    </row>
    <row r="102" spans="1:9">
      <c r="A102" s="142"/>
      <c r="B102" s="142"/>
      <c r="C102" s="142"/>
      <c r="D102" s="142"/>
      <c r="E102" s="142"/>
      <c r="F102" s="142"/>
      <c r="G102" s="142"/>
      <c r="H102" s="142"/>
      <c r="I102" s="142"/>
    </row>
    <row r="103" spans="1:9">
      <c r="A103" s="142"/>
      <c r="B103" s="142"/>
      <c r="C103" s="142"/>
      <c r="D103" s="142"/>
      <c r="E103" s="142"/>
      <c r="F103" s="142"/>
      <c r="G103" s="142"/>
      <c r="H103" s="142"/>
      <c r="I103" s="142"/>
    </row>
    <row r="104" spans="1:9">
      <c r="A104" s="142"/>
      <c r="B104" s="142"/>
      <c r="C104" s="142"/>
      <c r="D104" s="142"/>
      <c r="E104" s="142"/>
      <c r="F104" s="142"/>
      <c r="G104" s="142"/>
      <c r="H104" s="142"/>
      <c r="I104" s="142"/>
    </row>
    <row r="105" spans="1:9">
      <c r="A105" s="142"/>
      <c r="B105" s="142"/>
      <c r="C105" s="142"/>
      <c r="D105" s="142"/>
      <c r="E105" s="142"/>
      <c r="F105" s="142"/>
      <c r="G105" s="142"/>
      <c r="H105" s="142"/>
      <c r="I105" s="142"/>
    </row>
    <row r="106" spans="1:9">
      <c r="A106" s="142"/>
      <c r="B106" s="142"/>
      <c r="C106" s="142"/>
      <c r="D106" s="142"/>
      <c r="E106" s="142"/>
      <c r="F106" s="142"/>
      <c r="G106" s="142"/>
      <c r="H106" s="142"/>
      <c r="I106" s="142"/>
    </row>
    <row r="107" spans="1:9">
      <c r="A107" s="142"/>
      <c r="B107" s="142"/>
      <c r="C107" s="142"/>
      <c r="D107" s="142"/>
      <c r="E107" s="142"/>
      <c r="F107" s="142"/>
      <c r="G107" s="142"/>
      <c r="H107" s="142"/>
      <c r="I107" s="142"/>
    </row>
    <row r="108" spans="1:9">
      <c r="A108" s="142"/>
      <c r="B108" s="142"/>
      <c r="C108" s="142"/>
      <c r="D108" s="142"/>
      <c r="E108" s="142"/>
      <c r="F108" s="142"/>
      <c r="G108" s="142"/>
      <c r="H108" s="142"/>
      <c r="I108" s="142"/>
    </row>
    <row r="109" spans="1:9">
      <c r="A109" s="142"/>
      <c r="B109" s="142"/>
      <c r="C109" s="142"/>
      <c r="D109" s="142"/>
      <c r="E109" s="142"/>
      <c r="F109" s="142"/>
      <c r="G109" s="142"/>
      <c r="H109" s="142"/>
      <c r="I109" s="142"/>
    </row>
    <row r="110" spans="1:9">
      <c r="A110" s="142"/>
      <c r="B110" s="142"/>
      <c r="C110" s="142"/>
      <c r="D110" s="142"/>
      <c r="E110" s="142"/>
      <c r="F110" s="142"/>
      <c r="G110" s="142"/>
      <c r="H110" s="142"/>
      <c r="I110" s="142"/>
    </row>
    <row r="111" spans="1:9">
      <c r="A111" s="142"/>
      <c r="B111" s="142"/>
      <c r="C111" s="142"/>
      <c r="D111" s="142"/>
      <c r="E111" s="142"/>
      <c r="F111" s="142"/>
      <c r="G111" s="142"/>
      <c r="H111" s="142"/>
      <c r="I111" s="142"/>
    </row>
    <row r="112" spans="1:9">
      <c r="A112" s="142"/>
      <c r="B112" s="142"/>
      <c r="C112" s="142"/>
      <c r="D112" s="142"/>
      <c r="E112" s="142"/>
      <c r="F112" s="142"/>
      <c r="G112" s="142"/>
      <c r="H112" s="142"/>
      <c r="I112" s="142"/>
    </row>
    <row r="113" spans="1:9">
      <c r="A113" s="142"/>
      <c r="B113" s="142"/>
      <c r="C113" s="142"/>
      <c r="D113" s="142"/>
      <c r="E113" s="142"/>
      <c r="F113" s="142"/>
      <c r="G113" s="142"/>
      <c r="H113" s="142"/>
      <c r="I113" s="142"/>
    </row>
    <row r="114" spans="1:9">
      <c r="A114" s="142"/>
      <c r="B114" s="142"/>
      <c r="C114" s="142"/>
      <c r="D114" s="142"/>
      <c r="E114" s="142"/>
      <c r="F114" s="142"/>
      <c r="G114" s="142"/>
      <c r="H114" s="142"/>
      <c r="I114" s="142"/>
    </row>
    <row r="115" spans="1:9">
      <c r="A115" s="142"/>
      <c r="B115" s="142"/>
      <c r="C115" s="142"/>
      <c r="D115" s="142"/>
      <c r="E115" s="142"/>
      <c r="F115" s="142"/>
      <c r="G115" s="142"/>
      <c r="H115" s="142"/>
      <c r="I115" s="142"/>
    </row>
    <row r="116" spans="1:9">
      <c r="A116" s="142"/>
      <c r="B116" s="142"/>
      <c r="C116" s="142"/>
      <c r="D116" s="142"/>
      <c r="E116" s="142"/>
      <c r="F116" s="142"/>
      <c r="G116" s="142"/>
      <c r="H116" s="142"/>
      <c r="I116" s="142"/>
    </row>
    <row r="117" spans="1:9">
      <c r="A117" s="142"/>
      <c r="B117" s="142"/>
      <c r="C117" s="142"/>
      <c r="D117" s="142"/>
      <c r="E117" s="142"/>
      <c r="F117" s="142"/>
      <c r="G117" s="142"/>
      <c r="H117" s="142"/>
      <c r="I117" s="142"/>
    </row>
    <row r="118" spans="1:9">
      <c r="A118" s="142"/>
      <c r="B118" s="142"/>
      <c r="C118" s="142"/>
      <c r="D118" s="142"/>
      <c r="E118" s="142"/>
      <c r="F118" s="142"/>
      <c r="G118" s="142"/>
      <c r="H118" s="142"/>
      <c r="I118" s="142"/>
    </row>
    <row r="119" spans="1:9">
      <c r="A119" s="142"/>
      <c r="B119" s="142"/>
      <c r="C119" s="142"/>
      <c r="D119" s="142"/>
      <c r="E119" s="142"/>
      <c r="F119" s="142"/>
      <c r="G119" s="142"/>
      <c r="H119" s="142"/>
      <c r="I119" s="142"/>
    </row>
    <row r="120" spans="1:9">
      <c r="A120" s="142"/>
      <c r="B120" s="142"/>
      <c r="C120" s="142"/>
      <c r="D120" s="142"/>
      <c r="E120" s="142"/>
      <c r="F120" s="142"/>
      <c r="G120" s="142"/>
      <c r="H120" s="142"/>
      <c r="I120" s="142"/>
    </row>
    <row r="121" spans="1:9">
      <c r="A121" s="142"/>
      <c r="B121" s="142"/>
      <c r="C121" s="142"/>
      <c r="D121" s="142"/>
      <c r="E121" s="142"/>
      <c r="F121" s="142"/>
      <c r="G121" s="142"/>
      <c r="H121" s="142"/>
      <c r="I121" s="142"/>
    </row>
    <row r="122" spans="1:9">
      <c r="A122" s="142"/>
      <c r="B122" s="142"/>
      <c r="C122" s="142"/>
      <c r="D122" s="142"/>
      <c r="E122" s="142"/>
      <c r="F122" s="142"/>
      <c r="G122" s="142"/>
      <c r="H122" s="142"/>
      <c r="I122" s="142"/>
    </row>
    <row r="123" spans="1:9">
      <c r="A123" s="142"/>
      <c r="B123" s="142"/>
      <c r="C123" s="142"/>
      <c r="D123" s="142"/>
      <c r="E123" s="142"/>
      <c r="F123" s="142"/>
      <c r="G123" s="142"/>
      <c r="H123" s="142"/>
      <c r="I123" s="142"/>
    </row>
    <row r="124" spans="1:9">
      <c r="A124" s="142"/>
      <c r="B124" s="142"/>
      <c r="C124" s="142"/>
      <c r="D124" s="142"/>
      <c r="E124" s="142"/>
      <c r="F124" s="142"/>
      <c r="G124" s="142"/>
      <c r="H124" s="142"/>
      <c r="I124" s="142"/>
    </row>
    <row r="125" spans="1:9">
      <c r="A125" s="142"/>
      <c r="B125" s="142"/>
      <c r="C125" s="142"/>
      <c r="D125" s="142"/>
      <c r="E125" s="142"/>
      <c r="F125" s="142"/>
      <c r="G125" s="142"/>
      <c r="H125" s="142"/>
      <c r="I125" s="142"/>
    </row>
    <row r="126" spans="1:9">
      <c r="A126" s="142"/>
      <c r="B126" s="142"/>
      <c r="C126" s="142"/>
      <c r="D126" s="142"/>
      <c r="E126" s="142"/>
      <c r="F126" s="142"/>
      <c r="G126" s="142"/>
      <c r="H126" s="142"/>
      <c r="I126" s="142"/>
    </row>
    <row r="127" spans="1:9">
      <c r="A127" s="142"/>
      <c r="B127" s="142"/>
      <c r="C127" s="142"/>
      <c r="D127" s="142"/>
      <c r="E127" s="142"/>
      <c r="F127" s="142"/>
      <c r="G127" s="142"/>
      <c r="H127" s="142"/>
      <c r="I127" s="142"/>
    </row>
    <row r="128" spans="1:9">
      <c r="A128" s="142"/>
      <c r="B128" s="142"/>
      <c r="C128" s="142"/>
      <c r="D128" s="142"/>
      <c r="E128" s="142"/>
      <c r="F128" s="142"/>
      <c r="G128" s="142"/>
      <c r="H128" s="142"/>
      <c r="I128" s="142"/>
    </row>
    <row r="129" spans="1:9">
      <c r="A129" s="142"/>
      <c r="B129" s="142"/>
      <c r="C129" s="142"/>
      <c r="D129" s="142"/>
      <c r="E129" s="142"/>
      <c r="F129" s="142"/>
      <c r="G129" s="142"/>
      <c r="H129" s="142"/>
      <c r="I129" s="142"/>
    </row>
    <row r="130" spans="1:9">
      <c r="A130" s="142"/>
      <c r="B130" s="142"/>
      <c r="C130" s="142"/>
      <c r="D130" s="142"/>
      <c r="E130" s="142"/>
      <c r="F130" s="142"/>
      <c r="G130" s="142"/>
      <c r="H130" s="142"/>
      <c r="I130" s="142"/>
    </row>
    <row r="131" spans="1:9">
      <c r="A131" s="142"/>
      <c r="B131" s="142"/>
      <c r="C131" s="142"/>
      <c r="D131" s="142"/>
      <c r="E131" s="142"/>
      <c r="F131" s="142"/>
      <c r="G131" s="142"/>
      <c r="H131" s="142"/>
      <c r="I131" s="142"/>
    </row>
    <row r="132" spans="1:9">
      <c r="A132" s="142"/>
      <c r="B132" s="142"/>
      <c r="C132" s="142"/>
      <c r="D132" s="142"/>
      <c r="E132" s="142"/>
      <c r="F132" s="142"/>
      <c r="G132" s="142"/>
      <c r="H132" s="142"/>
      <c r="I132" s="142"/>
    </row>
    <row r="133" spans="1:9">
      <c r="A133" s="142"/>
      <c r="B133" s="142"/>
      <c r="C133" s="142"/>
      <c r="D133" s="142"/>
      <c r="E133" s="142"/>
      <c r="F133" s="142"/>
      <c r="G133" s="142"/>
      <c r="H133" s="142"/>
      <c r="I133" s="142"/>
    </row>
    <row r="134" spans="1:9">
      <c r="A134" s="142"/>
      <c r="B134" s="142"/>
      <c r="C134" s="142"/>
      <c r="D134" s="142"/>
      <c r="E134" s="142"/>
      <c r="F134" s="142"/>
      <c r="G134" s="142"/>
      <c r="H134" s="142"/>
      <c r="I134" s="142"/>
    </row>
    <row r="135" spans="1:9">
      <c r="A135" s="142"/>
      <c r="B135" s="142"/>
      <c r="C135" s="142"/>
      <c r="D135" s="142"/>
      <c r="E135" s="142"/>
      <c r="F135" s="142"/>
      <c r="G135" s="142"/>
      <c r="H135" s="142"/>
      <c r="I135" s="142"/>
    </row>
    <row r="136" spans="1:9">
      <c r="A136" s="142"/>
      <c r="B136" s="142"/>
      <c r="C136" s="142"/>
      <c r="D136" s="142"/>
      <c r="E136" s="142"/>
      <c r="F136" s="142"/>
      <c r="G136" s="142"/>
      <c r="H136" s="142"/>
      <c r="I136" s="142"/>
    </row>
    <row r="137" spans="1:9">
      <c r="A137" s="142"/>
      <c r="B137" s="142"/>
      <c r="C137" s="142"/>
      <c r="D137" s="142"/>
      <c r="E137" s="142"/>
      <c r="F137" s="142"/>
      <c r="G137" s="142"/>
      <c r="H137" s="142"/>
      <c r="I137" s="142"/>
    </row>
    <row r="138" spans="1:9">
      <c r="A138" s="142"/>
      <c r="B138" s="142"/>
      <c r="C138" s="142"/>
      <c r="D138" s="142"/>
      <c r="E138" s="142"/>
      <c r="F138" s="142"/>
      <c r="G138" s="142"/>
      <c r="H138" s="142"/>
      <c r="I138" s="142"/>
    </row>
    <row r="139" spans="1:9">
      <c r="A139" s="142"/>
      <c r="B139" s="142"/>
      <c r="C139" s="142"/>
      <c r="D139" s="142"/>
      <c r="E139" s="142"/>
      <c r="F139" s="142"/>
      <c r="G139" s="142"/>
      <c r="H139" s="142"/>
      <c r="I139" s="142"/>
    </row>
    <row r="140" spans="1:9">
      <c r="A140" s="142"/>
      <c r="B140" s="142"/>
      <c r="C140" s="142"/>
      <c r="D140" s="142"/>
      <c r="E140" s="142"/>
      <c r="F140" s="142"/>
      <c r="G140" s="142"/>
      <c r="H140" s="142"/>
      <c r="I140" s="142"/>
    </row>
    <row r="141" spans="1:9">
      <c r="A141" s="142"/>
      <c r="B141" s="142"/>
      <c r="C141" s="142"/>
      <c r="D141" s="142"/>
      <c r="E141" s="142"/>
      <c r="F141" s="142"/>
      <c r="G141" s="142"/>
      <c r="H141" s="142"/>
      <c r="I141" s="142"/>
    </row>
    <row r="142" spans="1:9">
      <c r="A142" s="142"/>
      <c r="B142" s="142"/>
      <c r="C142" s="142"/>
      <c r="D142" s="142"/>
      <c r="E142" s="142"/>
      <c r="F142" s="142"/>
      <c r="G142" s="142"/>
      <c r="H142" s="142"/>
      <c r="I142" s="142"/>
    </row>
    <row r="143" spans="1:9">
      <c r="A143" s="142"/>
      <c r="B143" s="142"/>
      <c r="C143" s="142"/>
      <c r="D143" s="142"/>
      <c r="E143" s="142"/>
      <c r="F143" s="142"/>
      <c r="G143" s="142"/>
      <c r="H143" s="142"/>
      <c r="I143" s="142"/>
    </row>
    <row r="144" spans="1:9">
      <c r="A144" s="142"/>
      <c r="B144" s="142"/>
      <c r="C144" s="142"/>
      <c r="D144" s="142"/>
      <c r="E144" s="142"/>
      <c r="F144" s="142"/>
      <c r="G144" s="142"/>
      <c r="H144" s="142"/>
      <c r="I144" s="142"/>
    </row>
    <row r="145" spans="1:9">
      <c r="A145" s="142"/>
      <c r="B145" s="142"/>
      <c r="C145" s="142"/>
      <c r="D145" s="142"/>
      <c r="E145" s="142"/>
      <c r="F145" s="142"/>
      <c r="G145" s="142"/>
      <c r="H145" s="142"/>
      <c r="I145" s="142"/>
    </row>
    <row r="146" spans="1:9">
      <c r="A146" s="142"/>
      <c r="B146" s="142"/>
      <c r="C146" s="142"/>
      <c r="D146" s="142"/>
      <c r="E146" s="142"/>
      <c r="F146" s="142"/>
      <c r="G146" s="142"/>
      <c r="H146" s="142"/>
      <c r="I146" s="142"/>
    </row>
    <row r="147" spans="1:9">
      <c r="A147" s="142"/>
      <c r="B147" s="142"/>
      <c r="C147" s="142"/>
      <c r="D147" s="142"/>
      <c r="E147" s="142"/>
      <c r="F147" s="142"/>
      <c r="G147" s="142"/>
      <c r="H147" s="142"/>
      <c r="I147" s="142"/>
    </row>
    <row r="148" spans="1:9">
      <c r="A148" s="142"/>
      <c r="B148" s="142"/>
      <c r="C148" s="142"/>
      <c r="D148" s="142"/>
      <c r="E148" s="142"/>
      <c r="F148" s="142"/>
      <c r="G148" s="142"/>
      <c r="H148" s="142"/>
      <c r="I148" s="142"/>
    </row>
    <row r="149" spans="1:9">
      <c r="A149" s="142"/>
      <c r="B149" s="142"/>
      <c r="C149" s="142"/>
      <c r="D149" s="142"/>
      <c r="E149" s="142"/>
      <c r="F149" s="142"/>
      <c r="G149" s="142"/>
      <c r="H149" s="142"/>
      <c r="I149" s="142"/>
    </row>
    <row r="150" spans="1:9">
      <c r="A150" s="142"/>
      <c r="B150" s="142"/>
      <c r="C150" s="142"/>
      <c r="D150" s="142"/>
      <c r="E150" s="142"/>
      <c r="F150" s="142"/>
      <c r="G150" s="142"/>
      <c r="H150" s="142"/>
      <c r="I150" s="142"/>
    </row>
    <row r="151" spans="1:9">
      <c r="A151" s="142"/>
      <c r="B151" s="142"/>
      <c r="C151" s="142"/>
      <c r="D151" s="142"/>
      <c r="E151" s="142"/>
      <c r="F151" s="142"/>
      <c r="G151" s="142"/>
      <c r="H151" s="142"/>
      <c r="I151" s="142"/>
    </row>
    <row r="152" spans="1:9">
      <c r="A152" s="142"/>
      <c r="B152" s="142"/>
      <c r="C152" s="142"/>
      <c r="D152" s="142"/>
      <c r="E152" s="142"/>
      <c r="F152" s="142"/>
      <c r="G152" s="142"/>
      <c r="H152" s="142"/>
      <c r="I152" s="142"/>
    </row>
    <row r="153" spans="1:9">
      <c r="A153" s="142"/>
      <c r="B153" s="142"/>
      <c r="C153" s="142"/>
      <c r="D153" s="142"/>
      <c r="E153" s="142"/>
      <c r="F153" s="142"/>
      <c r="G153" s="142"/>
      <c r="H153" s="142"/>
      <c r="I153" s="142"/>
    </row>
    <row r="154" spans="1:9">
      <c r="A154" s="142"/>
      <c r="B154" s="142"/>
      <c r="C154" s="142"/>
      <c r="D154" s="142"/>
      <c r="E154" s="142"/>
      <c r="F154" s="142"/>
      <c r="G154" s="142"/>
      <c r="H154" s="142"/>
      <c r="I154" s="142"/>
    </row>
    <row r="155" spans="1:9">
      <c r="A155" s="142"/>
      <c r="B155" s="142"/>
      <c r="C155" s="142"/>
      <c r="D155" s="142"/>
      <c r="E155" s="142"/>
      <c r="F155" s="142"/>
      <c r="G155" s="142"/>
      <c r="H155" s="142"/>
      <c r="I155" s="142"/>
    </row>
    <row r="156" spans="1:9">
      <c r="A156" s="142"/>
      <c r="B156" s="142"/>
      <c r="C156" s="142"/>
      <c r="D156" s="142"/>
      <c r="E156" s="142"/>
      <c r="F156" s="142"/>
      <c r="G156" s="142"/>
      <c r="H156" s="142"/>
      <c r="I156" s="142"/>
    </row>
    <row r="157" spans="1:9">
      <c r="A157" s="142"/>
      <c r="B157" s="142"/>
      <c r="C157" s="142"/>
      <c r="D157" s="142"/>
      <c r="E157" s="142"/>
      <c r="F157" s="142"/>
      <c r="G157" s="142"/>
      <c r="H157" s="142"/>
      <c r="I157" s="142"/>
    </row>
    <row r="158" spans="1:9">
      <c r="A158" s="142"/>
      <c r="B158" s="142"/>
      <c r="C158" s="142"/>
      <c r="D158" s="142"/>
      <c r="E158" s="142"/>
      <c r="F158" s="142"/>
      <c r="G158" s="142"/>
      <c r="H158" s="142"/>
      <c r="I158" s="142"/>
    </row>
    <row r="159" spans="1:9">
      <c r="A159" s="142"/>
      <c r="B159" s="142"/>
      <c r="C159" s="142"/>
      <c r="D159" s="142"/>
      <c r="E159" s="142"/>
      <c r="F159" s="142"/>
      <c r="G159" s="142"/>
      <c r="H159" s="142"/>
      <c r="I159" s="142"/>
    </row>
    <row r="160" spans="1:9">
      <c r="A160" s="142"/>
      <c r="B160" s="142"/>
      <c r="C160" s="142"/>
      <c r="D160" s="142"/>
      <c r="E160" s="142"/>
      <c r="F160" s="142"/>
      <c r="G160" s="142"/>
      <c r="H160" s="142"/>
      <c r="I160" s="142"/>
    </row>
    <row r="161" spans="1:9">
      <c r="A161" s="142"/>
      <c r="B161" s="142"/>
      <c r="C161" s="142"/>
      <c r="D161" s="142"/>
      <c r="E161" s="142"/>
      <c r="F161" s="142"/>
      <c r="G161" s="142"/>
      <c r="H161" s="142"/>
      <c r="I161" s="142"/>
    </row>
    <row r="162" spans="1:9">
      <c r="A162" s="142"/>
      <c r="B162" s="142"/>
      <c r="C162" s="142"/>
      <c r="D162" s="142"/>
      <c r="E162" s="142"/>
      <c r="F162" s="142"/>
      <c r="G162" s="142"/>
      <c r="H162" s="142"/>
      <c r="I162" s="142"/>
    </row>
    <row r="163" spans="1:9">
      <c r="A163" s="142"/>
      <c r="B163" s="142"/>
      <c r="C163" s="142"/>
      <c r="D163" s="142"/>
      <c r="E163" s="142"/>
      <c r="F163" s="142"/>
      <c r="G163" s="142"/>
      <c r="H163" s="142"/>
      <c r="I163" s="142"/>
    </row>
    <row r="164" spans="1:9">
      <c r="A164" s="142"/>
      <c r="B164" s="142"/>
      <c r="C164" s="142"/>
      <c r="D164" s="142"/>
      <c r="E164" s="142"/>
      <c r="F164" s="142"/>
      <c r="G164" s="142"/>
      <c r="H164" s="142"/>
      <c r="I164" s="142"/>
    </row>
    <row r="165" spans="1:9">
      <c r="A165" s="142"/>
      <c r="B165" s="142"/>
      <c r="C165" s="142"/>
      <c r="D165" s="142"/>
      <c r="E165" s="142"/>
      <c r="F165" s="142"/>
      <c r="G165" s="142"/>
      <c r="H165" s="142"/>
      <c r="I165" s="142"/>
    </row>
    <row r="166" spans="1:9">
      <c r="A166" s="142"/>
      <c r="B166" s="142"/>
      <c r="C166" s="142"/>
      <c r="D166" s="142"/>
      <c r="E166" s="142"/>
      <c r="F166" s="142"/>
      <c r="G166" s="142"/>
      <c r="H166" s="142"/>
      <c r="I166" s="142"/>
    </row>
    <row r="167" spans="1:9">
      <c r="A167" s="142"/>
      <c r="B167" s="142"/>
      <c r="C167" s="142"/>
      <c r="D167" s="142"/>
      <c r="E167" s="142"/>
      <c r="F167" s="142"/>
      <c r="G167" s="142"/>
      <c r="H167" s="142"/>
      <c r="I167" s="142"/>
    </row>
    <row r="168" spans="1:9">
      <c r="A168" s="142"/>
      <c r="B168" s="142"/>
      <c r="C168" s="142"/>
      <c r="D168" s="142"/>
      <c r="E168" s="142"/>
      <c r="F168" s="142"/>
      <c r="G168" s="142"/>
      <c r="H168" s="142"/>
      <c r="I168" s="142"/>
    </row>
    <row r="169" spans="1:9">
      <c r="A169" s="142"/>
      <c r="B169" s="142"/>
      <c r="C169" s="142"/>
      <c r="D169" s="142"/>
      <c r="E169" s="142"/>
      <c r="F169" s="142"/>
      <c r="G169" s="142"/>
      <c r="H169" s="142"/>
      <c r="I169" s="142"/>
    </row>
    <row r="170" spans="1:9">
      <c r="A170" s="142"/>
      <c r="B170" s="142"/>
      <c r="C170" s="142"/>
      <c r="D170" s="142"/>
      <c r="E170" s="142"/>
      <c r="F170" s="142"/>
      <c r="G170" s="142"/>
      <c r="H170" s="142"/>
      <c r="I170" s="142"/>
    </row>
    <row r="171" spans="1:9">
      <c r="A171" s="142"/>
      <c r="B171" s="142"/>
      <c r="C171" s="142"/>
      <c r="D171" s="142"/>
      <c r="E171" s="142"/>
      <c r="F171" s="142"/>
      <c r="G171" s="142"/>
      <c r="H171" s="142"/>
      <c r="I171" s="142"/>
    </row>
    <row r="172" spans="1:9">
      <c r="A172" s="142"/>
      <c r="B172" s="142"/>
      <c r="C172" s="142"/>
      <c r="D172" s="142"/>
      <c r="E172" s="142"/>
      <c r="F172" s="142"/>
      <c r="G172" s="142"/>
      <c r="H172" s="142"/>
      <c r="I172" s="142"/>
    </row>
    <row r="173" spans="1:9">
      <c r="A173" s="142"/>
      <c r="B173" s="142"/>
      <c r="C173" s="142"/>
      <c r="D173" s="142"/>
      <c r="E173" s="142"/>
      <c r="F173" s="142"/>
      <c r="G173" s="142"/>
      <c r="H173" s="142"/>
      <c r="I173" s="142"/>
    </row>
    <row r="174" spans="1:9">
      <c r="A174" s="142"/>
      <c r="B174" s="142"/>
      <c r="C174" s="142"/>
      <c r="D174" s="142"/>
      <c r="E174" s="142"/>
      <c r="F174" s="142"/>
      <c r="G174" s="142"/>
      <c r="H174" s="142"/>
      <c r="I174" s="142"/>
    </row>
    <row r="175" spans="1:9">
      <c r="A175" s="142"/>
      <c r="B175" s="142"/>
      <c r="C175" s="142"/>
      <c r="D175" s="142"/>
      <c r="E175" s="142"/>
      <c r="F175" s="142"/>
      <c r="G175" s="142"/>
      <c r="H175" s="142"/>
      <c r="I175" s="142"/>
    </row>
    <row r="176" spans="1:9">
      <c r="A176" s="142"/>
      <c r="B176" s="142"/>
      <c r="C176" s="142"/>
      <c r="D176" s="142"/>
      <c r="E176" s="142"/>
      <c r="F176" s="142"/>
      <c r="G176" s="142"/>
      <c r="H176" s="142"/>
      <c r="I176" s="142"/>
    </row>
    <row r="177" spans="1:9">
      <c r="A177" s="142"/>
      <c r="B177" s="142"/>
      <c r="C177" s="142"/>
      <c r="D177" s="142"/>
      <c r="E177" s="142"/>
      <c r="F177" s="142"/>
      <c r="G177" s="142"/>
      <c r="H177" s="142"/>
      <c r="I177" s="142"/>
    </row>
    <row r="178" spans="1:9">
      <c r="A178" s="142"/>
      <c r="B178" s="142"/>
      <c r="C178" s="142"/>
      <c r="D178" s="142"/>
      <c r="E178" s="142"/>
      <c r="F178" s="142"/>
      <c r="G178" s="142"/>
      <c r="H178" s="142"/>
      <c r="I178" s="142"/>
    </row>
    <row r="179" spans="1:9">
      <c r="A179" s="142"/>
      <c r="B179" s="142"/>
      <c r="C179" s="142"/>
      <c r="D179" s="142"/>
      <c r="E179" s="142"/>
      <c r="F179" s="142"/>
      <c r="G179" s="142"/>
      <c r="H179" s="142"/>
      <c r="I179" s="142"/>
    </row>
    <row r="180" spans="1:9">
      <c r="A180" s="142"/>
      <c r="B180" s="142"/>
      <c r="C180" s="142"/>
      <c r="D180" s="142"/>
      <c r="E180" s="142"/>
      <c r="F180" s="142"/>
      <c r="G180" s="142"/>
      <c r="H180" s="142"/>
      <c r="I180" s="142"/>
    </row>
    <row r="181" spans="1:9">
      <c r="A181" s="142"/>
      <c r="B181" s="142"/>
      <c r="C181" s="142"/>
      <c r="D181" s="142"/>
      <c r="E181" s="142"/>
      <c r="F181" s="142"/>
      <c r="G181" s="142"/>
      <c r="H181" s="142"/>
      <c r="I181" s="142"/>
    </row>
    <row r="182" spans="1:9">
      <c r="A182" s="142"/>
      <c r="B182" s="142"/>
      <c r="C182" s="142"/>
      <c r="D182" s="142"/>
      <c r="E182" s="142"/>
      <c r="F182" s="142"/>
      <c r="G182" s="142"/>
      <c r="H182" s="142"/>
      <c r="I182" s="142"/>
    </row>
    <row r="183" spans="1:9">
      <c r="A183" s="142"/>
      <c r="B183" s="142"/>
      <c r="C183" s="142"/>
      <c r="D183" s="142"/>
      <c r="E183" s="142"/>
      <c r="F183" s="142"/>
      <c r="G183" s="142"/>
      <c r="H183" s="142"/>
      <c r="I183" s="142"/>
    </row>
    <row r="184" spans="1:9">
      <c r="A184" s="142"/>
      <c r="B184" s="142"/>
      <c r="C184" s="142"/>
      <c r="D184" s="142"/>
      <c r="E184" s="142"/>
      <c r="F184" s="142"/>
      <c r="G184" s="142"/>
      <c r="H184" s="142"/>
      <c r="I184" s="142"/>
    </row>
    <row r="185" spans="1:9">
      <c r="A185" s="142"/>
      <c r="B185" s="142"/>
      <c r="C185" s="142"/>
      <c r="D185" s="142"/>
      <c r="E185" s="142"/>
      <c r="F185" s="142"/>
      <c r="G185" s="142"/>
      <c r="H185" s="142"/>
      <c r="I185" s="142"/>
    </row>
    <row r="186" spans="1:9">
      <c r="A186" s="142"/>
      <c r="B186" s="142"/>
      <c r="C186" s="142"/>
      <c r="D186" s="142"/>
      <c r="E186" s="142"/>
      <c r="F186" s="142"/>
      <c r="G186" s="142"/>
      <c r="H186" s="142"/>
      <c r="I186" s="142"/>
    </row>
  </sheetData>
  <mergeCells count="1">
    <mergeCell ref="B12:I12"/>
  </mergeCells>
  <pageMargins left="0.7" right="0.7" top="0.75" bottom="0.75" header="0.3" footer="0.3"/>
</worksheet>
</file>

<file path=xl/worksheets/sheet21.xml><?xml version="1.0" encoding="utf-8"?>
<worksheet xmlns="http://schemas.openxmlformats.org/spreadsheetml/2006/main" xmlns:r="http://schemas.openxmlformats.org/officeDocument/2006/relationships">
  <dimension ref="A2:H18"/>
  <sheetViews>
    <sheetView workbookViewId="0">
      <selection activeCell="Q28" sqref="Q28"/>
    </sheetView>
  </sheetViews>
  <sheetFormatPr defaultRowHeight="15"/>
  <cols>
    <col min="6" max="6" width="10.7109375" customWidth="1"/>
    <col min="7" max="7" width="12.7109375" customWidth="1"/>
    <col min="8" max="8" width="10.7109375" customWidth="1"/>
  </cols>
  <sheetData>
    <row r="2" spans="1:8" s="131" customFormat="1" ht="35.1" customHeight="1">
      <c r="A2" s="309" t="s">
        <v>901</v>
      </c>
      <c r="B2" s="309"/>
      <c r="C2" s="309"/>
      <c r="D2" s="309"/>
      <c r="E2" s="309"/>
      <c r="F2" s="309"/>
      <c r="G2" s="309"/>
      <c r="H2" s="309"/>
    </row>
    <row r="4" spans="1:8" s="151" customFormat="1" ht="38.1" customHeight="1">
      <c r="A4" s="307" t="s">
        <v>947</v>
      </c>
      <c r="B4" s="307"/>
      <c r="C4" s="307"/>
      <c r="D4" s="307"/>
      <c r="E4" s="307"/>
      <c r="F4" s="307"/>
      <c r="G4" s="307"/>
      <c r="H4" s="307"/>
    </row>
    <row r="6" spans="1:8" s="171" customFormat="1" ht="108" customHeight="1">
      <c r="A6" s="306" t="s">
        <v>1756</v>
      </c>
      <c r="B6" s="306"/>
      <c r="C6" s="306"/>
      <c r="D6" s="306"/>
      <c r="E6" s="306"/>
      <c r="F6" s="306"/>
      <c r="G6" s="306"/>
      <c r="H6" s="306"/>
    </row>
    <row r="7" spans="1:8" ht="15.75" thickBot="1"/>
    <row r="8" spans="1:8" ht="15.75" thickBot="1">
      <c r="A8" s="154"/>
      <c r="B8" s="154"/>
      <c r="C8" s="154"/>
      <c r="D8" s="154"/>
      <c r="E8" s="154"/>
      <c r="F8" s="155" t="s">
        <v>903</v>
      </c>
      <c r="G8" s="156"/>
      <c r="H8" s="155" t="s">
        <v>904</v>
      </c>
    </row>
    <row r="9" spans="1:8">
      <c r="A9" s="153"/>
      <c r="B9" s="153"/>
      <c r="C9" s="153"/>
      <c r="D9" s="153"/>
      <c r="E9" s="153"/>
      <c r="F9" s="157"/>
      <c r="G9" s="158"/>
      <c r="H9" s="157"/>
    </row>
    <row r="10" spans="1:8">
      <c r="A10" s="170" t="s">
        <v>946</v>
      </c>
      <c r="B10" s="150"/>
      <c r="C10" s="150"/>
      <c r="D10" s="150"/>
      <c r="E10" s="150"/>
      <c r="F10" s="159"/>
      <c r="G10" s="159"/>
      <c r="H10" s="159"/>
    </row>
    <row r="11" spans="1:8" ht="15.75" thickBot="1">
      <c r="A11" s="152"/>
      <c r="B11" s="152"/>
      <c r="C11" s="152"/>
      <c r="D11" s="152"/>
      <c r="E11" s="152"/>
      <c r="F11" s="152"/>
      <c r="G11" s="152"/>
      <c r="H11" s="160"/>
    </row>
    <row r="12" spans="1:8">
      <c r="A12" s="153"/>
      <c r="B12" s="153"/>
      <c r="C12" s="153"/>
      <c r="D12" s="153"/>
      <c r="E12" s="153"/>
      <c r="F12" s="161"/>
      <c r="G12" s="161"/>
      <c r="H12" s="161"/>
    </row>
    <row r="13" spans="1:8">
      <c r="A13" s="162" t="s">
        <v>907</v>
      </c>
      <c r="B13" s="150"/>
      <c r="C13" s="150"/>
      <c r="D13" s="150"/>
      <c r="E13" s="150"/>
      <c r="F13" s="163"/>
      <c r="G13" s="159"/>
      <c r="H13" s="163"/>
    </row>
    <row r="14" spans="1:8" ht="15.75" thickBot="1">
      <c r="A14" s="164" t="s">
        <v>908</v>
      </c>
      <c r="B14" s="152"/>
      <c r="C14" s="165"/>
      <c r="D14" s="152"/>
      <c r="E14" s="152"/>
      <c r="F14" s="166"/>
      <c r="G14" s="167"/>
      <c r="H14" s="166"/>
    </row>
    <row r="15" spans="1:8">
      <c r="A15" s="168"/>
      <c r="B15" s="153"/>
      <c r="C15" s="169"/>
      <c r="D15" s="153"/>
      <c r="E15" s="153"/>
      <c r="F15" s="159"/>
      <c r="G15" s="159"/>
      <c r="H15" s="159"/>
    </row>
    <row r="16" spans="1:8" ht="15.75" thickBot="1">
      <c r="A16" s="164" t="s">
        <v>909</v>
      </c>
      <c r="B16" s="152"/>
      <c r="C16" s="165">
        <v>0.27</v>
      </c>
      <c r="D16" s="152"/>
      <c r="E16" s="152"/>
      <c r="F16" s="166"/>
      <c r="G16" s="166"/>
      <c r="H16" s="166"/>
    </row>
    <row r="17" spans="1:8">
      <c r="A17" s="168"/>
      <c r="B17" s="153"/>
      <c r="C17" s="169"/>
      <c r="D17" s="153"/>
      <c r="E17" s="153"/>
      <c r="F17" s="161"/>
      <c r="G17" s="161"/>
      <c r="H17" s="161"/>
    </row>
    <row r="18" spans="1:8">
      <c r="A18" s="162" t="s">
        <v>910</v>
      </c>
      <c r="B18" s="150"/>
      <c r="C18" s="150"/>
      <c r="D18" s="150"/>
      <c r="E18" s="150"/>
      <c r="F18" s="159"/>
      <c r="G18" s="163"/>
      <c r="H18" s="159"/>
    </row>
  </sheetData>
  <mergeCells count="3">
    <mergeCell ref="A2:H2"/>
    <mergeCell ref="A4:H4"/>
    <mergeCell ref="A6:H6"/>
  </mergeCells>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A2:J190"/>
  <sheetViews>
    <sheetView workbookViewId="0">
      <selection activeCell="J11" sqref="J11"/>
    </sheetView>
  </sheetViews>
  <sheetFormatPr defaultRowHeight="15"/>
  <cols>
    <col min="3" max="3" width="10.7109375" customWidth="1"/>
    <col min="5" max="5" width="35.7109375" customWidth="1"/>
  </cols>
  <sheetData>
    <row r="2" spans="1:10">
      <c r="A2" s="311" t="s">
        <v>955</v>
      </c>
      <c r="B2" s="311"/>
      <c r="C2" s="311"/>
      <c r="D2" s="311"/>
      <c r="E2" s="311"/>
      <c r="F2" s="311"/>
      <c r="G2" s="311"/>
      <c r="H2" s="311"/>
      <c r="I2" s="311"/>
      <c r="J2" s="172"/>
    </row>
    <row r="4" spans="1:10" ht="23.25">
      <c r="A4" s="174" t="s">
        <v>911</v>
      </c>
      <c r="B4" s="174" t="s">
        <v>912</v>
      </c>
      <c r="C4" s="175" t="s">
        <v>66</v>
      </c>
      <c r="D4" s="174" t="s">
        <v>913</v>
      </c>
      <c r="E4" s="174" t="s">
        <v>914</v>
      </c>
      <c r="F4" s="174" t="s">
        <v>69</v>
      </c>
      <c r="G4" s="176" t="s">
        <v>915</v>
      </c>
      <c r="H4" s="174" t="s">
        <v>916</v>
      </c>
      <c r="I4" s="176" t="s">
        <v>917</v>
      </c>
      <c r="J4" s="173"/>
    </row>
    <row r="5" spans="1:10">
      <c r="A5" s="177"/>
      <c r="B5" s="177"/>
      <c r="C5" s="177"/>
      <c r="D5" s="177"/>
      <c r="E5" s="177"/>
      <c r="F5" s="177"/>
      <c r="G5" s="178"/>
      <c r="H5" s="177"/>
      <c r="I5" s="178"/>
      <c r="J5" s="177"/>
    </row>
    <row r="6" spans="1:10" ht="24.95" customHeight="1">
      <c r="A6" s="179">
        <v>1</v>
      </c>
      <c r="B6" s="179" t="s">
        <v>918</v>
      </c>
      <c r="C6" s="179">
        <v>10.81</v>
      </c>
      <c r="D6" s="179" t="s">
        <v>303</v>
      </c>
      <c r="E6" s="179" t="s">
        <v>919</v>
      </c>
      <c r="F6" s="180"/>
      <c r="G6" s="180"/>
      <c r="H6" s="180"/>
      <c r="I6" s="180"/>
      <c r="J6" s="177"/>
    </row>
    <row r="7" spans="1:10" ht="24.95" customHeight="1">
      <c r="A7" s="179">
        <v>2</v>
      </c>
      <c r="B7" s="179" t="s">
        <v>920</v>
      </c>
      <c r="C7" s="179">
        <v>3</v>
      </c>
      <c r="D7" s="179" t="s">
        <v>142</v>
      </c>
      <c r="E7" s="181" t="s">
        <v>921</v>
      </c>
      <c r="F7" s="180"/>
      <c r="G7" s="180"/>
      <c r="H7" s="180"/>
      <c r="I7" s="180"/>
      <c r="J7" s="172"/>
    </row>
    <row r="8" spans="1:10" ht="35.1" customHeight="1">
      <c r="A8" s="179">
        <v>3</v>
      </c>
      <c r="B8" s="179" t="s">
        <v>948</v>
      </c>
      <c r="C8" s="182">
        <v>33.85</v>
      </c>
      <c r="D8" s="179" t="s">
        <v>85</v>
      </c>
      <c r="E8" s="179" t="s">
        <v>949</v>
      </c>
      <c r="F8" s="180"/>
      <c r="G8" s="180"/>
      <c r="H8" s="180"/>
      <c r="I8" s="180"/>
      <c r="J8" s="172"/>
    </row>
    <row r="9" spans="1:10" ht="60" customHeight="1">
      <c r="A9" s="179">
        <v>4</v>
      </c>
      <c r="B9" s="179" t="s">
        <v>950</v>
      </c>
      <c r="C9" s="187">
        <v>0.82299999999999995</v>
      </c>
      <c r="D9" s="183" t="s">
        <v>303</v>
      </c>
      <c r="E9" s="181" t="s">
        <v>951</v>
      </c>
      <c r="F9" s="186"/>
      <c r="G9" s="186"/>
      <c r="H9" s="189"/>
      <c r="I9" s="189"/>
      <c r="J9" s="172"/>
    </row>
    <row r="10" spans="1:10" ht="60" customHeight="1">
      <c r="A10" s="179">
        <v>5</v>
      </c>
      <c r="B10" s="179" t="s">
        <v>950</v>
      </c>
      <c r="C10" s="187">
        <v>6.73</v>
      </c>
      <c r="D10" s="183" t="s">
        <v>303</v>
      </c>
      <c r="E10" s="181" t="s">
        <v>952</v>
      </c>
      <c r="F10" s="184"/>
      <c r="G10" s="184"/>
      <c r="H10" s="180"/>
      <c r="I10" s="180"/>
      <c r="J10" s="172"/>
    </row>
    <row r="11" spans="1:10" ht="50.1" customHeight="1">
      <c r="A11" s="179">
        <v>6</v>
      </c>
      <c r="B11" s="179" t="s">
        <v>935</v>
      </c>
      <c r="C11" s="187">
        <v>1.05</v>
      </c>
      <c r="D11" s="183" t="s">
        <v>936</v>
      </c>
      <c r="E11" s="181" t="s">
        <v>937</v>
      </c>
      <c r="F11" s="184"/>
      <c r="G11" s="184"/>
      <c r="H11" s="180"/>
      <c r="I11" s="180"/>
      <c r="J11" s="172"/>
    </row>
    <row r="12" spans="1:10" ht="50.1" customHeight="1">
      <c r="A12" s="179">
        <v>7</v>
      </c>
      <c r="B12" s="179" t="s">
        <v>953</v>
      </c>
      <c r="C12" s="182">
        <v>43.2</v>
      </c>
      <c r="D12" s="179" t="s">
        <v>85</v>
      </c>
      <c r="E12" s="181" t="s">
        <v>954</v>
      </c>
      <c r="F12" s="180"/>
      <c r="G12" s="180"/>
      <c r="H12" s="180"/>
      <c r="I12" s="180"/>
      <c r="J12" s="172"/>
    </row>
    <row r="13" spans="1:10">
      <c r="A13" s="183"/>
      <c r="B13" s="179"/>
      <c r="C13" s="187"/>
      <c r="D13" s="183"/>
      <c r="E13" s="179"/>
      <c r="F13" s="186"/>
      <c r="G13" s="186"/>
      <c r="H13" s="184"/>
      <c r="I13" s="184"/>
      <c r="J13" s="172"/>
    </row>
    <row r="14" spans="1:10">
      <c r="A14" s="183"/>
      <c r="B14" s="179"/>
      <c r="C14" s="183"/>
      <c r="D14" s="183"/>
      <c r="E14" s="183"/>
      <c r="F14" s="186"/>
      <c r="G14" s="186"/>
      <c r="H14" s="185"/>
      <c r="I14" s="185"/>
      <c r="J14" s="172"/>
    </row>
    <row r="15" spans="1:10">
      <c r="A15" s="183"/>
      <c r="B15" s="179"/>
      <c r="C15" s="183"/>
      <c r="D15" s="183"/>
      <c r="E15" s="183"/>
      <c r="F15" s="186"/>
      <c r="G15" s="186"/>
      <c r="H15" s="191"/>
      <c r="I15" s="185"/>
      <c r="J15" s="172"/>
    </row>
    <row r="16" spans="1:10">
      <c r="A16" s="183"/>
      <c r="B16" s="308"/>
      <c r="C16" s="308"/>
      <c r="D16" s="308"/>
      <c r="E16" s="308"/>
      <c r="F16" s="308"/>
      <c r="G16" s="308"/>
      <c r="H16" s="308"/>
      <c r="I16" s="308"/>
      <c r="J16" s="172"/>
    </row>
    <row r="17" spans="1:9">
      <c r="A17" s="183"/>
      <c r="B17" s="188"/>
      <c r="C17" s="188"/>
      <c r="D17" s="188"/>
      <c r="E17" s="188"/>
      <c r="F17" s="188"/>
      <c r="G17" s="188"/>
      <c r="H17" s="188"/>
      <c r="I17" s="188"/>
    </row>
    <row r="18" spans="1:9">
      <c r="A18" s="183"/>
      <c r="B18" s="179"/>
      <c r="C18" s="182"/>
      <c r="D18" s="179"/>
      <c r="E18" s="179"/>
      <c r="F18" s="179"/>
      <c r="G18" s="179"/>
      <c r="H18" s="179"/>
      <c r="I18" s="189"/>
    </row>
    <row r="19" spans="1:9">
      <c r="A19" s="183"/>
      <c r="B19" s="179"/>
      <c r="C19" s="183"/>
      <c r="D19" s="183"/>
      <c r="E19" s="183"/>
      <c r="F19" s="186"/>
      <c r="G19" s="186"/>
      <c r="H19" s="186"/>
      <c r="I19" s="186"/>
    </row>
    <row r="20" spans="1:9">
      <c r="A20" s="183"/>
      <c r="B20" s="179"/>
      <c r="C20" s="183"/>
      <c r="D20" s="183"/>
      <c r="E20" s="183"/>
      <c r="F20" s="186"/>
      <c r="G20" s="186"/>
      <c r="H20" s="186"/>
      <c r="I20" s="186"/>
    </row>
    <row r="21" spans="1:9">
      <c r="A21" s="183"/>
      <c r="B21" s="179"/>
      <c r="C21" s="183"/>
      <c r="D21" s="183"/>
      <c r="E21" s="183"/>
      <c r="F21" s="186"/>
      <c r="G21" s="186"/>
      <c r="H21" s="186"/>
      <c r="I21" s="186"/>
    </row>
    <row r="22" spans="1:9">
      <c r="A22" s="183"/>
      <c r="B22" s="179"/>
      <c r="C22" s="183"/>
      <c r="D22" s="183"/>
      <c r="E22" s="183"/>
      <c r="F22" s="186"/>
      <c r="G22" s="186"/>
      <c r="H22" s="186"/>
      <c r="I22" s="186"/>
    </row>
    <row r="23" spans="1:9">
      <c r="A23" s="183"/>
      <c r="B23" s="179"/>
      <c r="C23" s="183"/>
      <c r="D23" s="183"/>
      <c r="E23" s="183"/>
      <c r="F23" s="186"/>
      <c r="G23" s="186"/>
      <c r="H23" s="186"/>
      <c r="I23" s="186"/>
    </row>
    <row r="24" spans="1:9">
      <c r="A24" s="183"/>
      <c r="B24" s="179"/>
      <c r="C24" s="183"/>
      <c r="D24" s="183"/>
      <c r="E24" s="183"/>
      <c r="F24" s="183"/>
      <c r="G24" s="183"/>
      <c r="H24" s="186"/>
      <c r="I24" s="186"/>
    </row>
    <row r="25" spans="1:9">
      <c r="A25" s="183"/>
      <c r="B25" s="179"/>
      <c r="C25" s="183"/>
      <c r="D25" s="183"/>
      <c r="E25" s="183"/>
      <c r="F25" s="183"/>
      <c r="G25" s="183"/>
      <c r="H25" s="186"/>
      <c r="I25" s="186"/>
    </row>
    <row r="26" spans="1:9">
      <c r="A26" s="183"/>
      <c r="B26" s="179"/>
      <c r="C26" s="183"/>
      <c r="D26" s="183"/>
      <c r="E26" s="190"/>
      <c r="F26" s="183"/>
      <c r="G26" s="183"/>
      <c r="H26" s="186"/>
      <c r="I26" s="186"/>
    </row>
    <row r="27" spans="1:9">
      <c r="A27" s="183"/>
      <c r="B27" s="179"/>
      <c r="C27" s="183"/>
      <c r="D27" s="183"/>
      <c r="E27" s="183"/>
      <c r="F27" s="186"/>
      <c r="G27" s="186"/>
      <c r="H27" s="186"/>
      <c r="I27" s="186"/>
    </row>
    <row r="28" spans="1:9">
      <c r="A28" s="183"/>
      <c r="B28" s="179"/>
      <c r="C28" s="183"/>
      <c r="D28" s="183"/>
      <c r="E28" s="183"/>
      <c r="F28" s="186"/>
      <c r="G28" s="186"/>
      <c r="H28" s="186"/>
      <c r="I28" s="186"/>
    </row>
    <row r="29" spans="1:9">
      <c r="A29" s="183"/>
      <c r="B29" s="179"/>
      <c r="C29" s="183"/>
      <c r="D29" s="183"/>
      <c r="E29" s="183"/>
      <c r="F29" s="186"/>
      <c r="G29" s="186"/>
      <c r="H29" s="186"/>
      <c r="I29" s="186"/>
    </row>
    <row r="30" spans="1:9">
      <c r="A30" s="183"/>
      <c r="B30" s="179"/>
      <c r="C30" s="183"/>
      <c r="D30" s="183"/>
      <c r="E30" s="183"/>
      <c r="F30" s="186"/>
      <c r="G30" s="186"/>
      <c r="H30" s="186"/>
      <c r="I30" s="186"/>
    </row>
    <row r="31" spans="1:9">
      <c r="A31" s="183"/>
      <c r="B31" s="179"/>
      <c r="C31" s="183"/>
      <c r="D31" s="183"/>
      <c r="E31" s="183"/>
      <c r="F31" s="186"/>
      <c r="G31" s="186"/>
      <c r="H31" s="186"/>
      <c r="I31" s="186"/>
    </row>
    <row r="32" spans="1:9">
      <c r="A32" s="183"/>
      <c r="B32" s="179"/>
      <c r="C32" s="183"/>
      <c r="D32" s="183"/>
      <c r="E32" s="183"/>
      <c r="F32" s="186"/>
      <c r="G32" s="186"/>
      <c r="H32" s="186"/>
      <c r="I32" s="186"/>
    </row>
    <row r="33" spans="1:9">
      <c r="A33" s="183"/>
      <c r="B33" s="179"/>
      <c r="C33" s="183"/>
      <c r="D33" s="183"/>
      <c r="E33" s="183"/>
      <c r="F33" s="186"/>
      <c r="G33" s="186"/>
      <c r="H33" s="186"/>
      <c r="I33" s="186"/>
    </row>
    <row r="34" spans="1:9">
      <c r="A34" s="183"/>
      <c r="B34" s="179"/>
      <c r="C34" s="183"/>
      <c r="D34" s="183"/>
      <c r="E34" s="183"/>
      <c r="F34" s="186"/>
      <c r="G34" s="186"/>
      <c r="H34" s="186"/>
      <c r="I34" s="186"/>
    </row>
    <row r="35" spans="1:9">
      <c r="A35" s="183"/>
      <c r="B35" s="179"/>
      <c r="C35" s="183"/>
      <c r="D35" s="183"/>
      <c r="E35" s="183"/>
      <c r="F35" s="186"/>
      <c r="G35" s="186"/>
      <c r="H35" s="186"/>
      <c r="I35" s="186"/>
    </row>
    <row r="36" spans="1:9">
      <c r="A36" s="183"/>
      <c r="B36" s="179"/>
      <c r="C36" s="183"/>
      <c r="D36" s="183"/>
      <c r="E36" s="183"/>
      <c r="F36" s="186"/>
      <c r="G36" s="186"/>
      <c r="H36" s="186"/>
      <c r="I36" s="186"/>
    </row>
    <row r="37" spans="1:9">
      <c r="A37" s="183"/>
      <c r="B37" s="179"/>
      <c r="C37" s="183"/>
      <c r="D37" s="183"/>
      <c r="E37" s="183"/>
      <c r="F37" s="186"/>
      <c r="G37" s="186"/>
      <c r="H37" s="186"/>
      <c r="I37" s="186"/>
    </row>
    <row r="38" spans="1:9">
      <c r="A38" s="183"/>
      <c r="B38" s="179"/>
      <c r="C38" s="183"/>
      <c r="D38" s="183"/>
      <c r="E38" s="183"/>
      <c r="F38" s="186"/>
      <c r="G38" s="186"/>
      <c r="H38" s="186"/>
      <c r="I38" s="186"/>
    </row>
    <row r="39" spans="1:9">
      <c r="A39" s="183"/>
      <c r="B39" s="179"/>
      <c r="C39" s="183"/>
      <c r="D39" s="183"/>
      <c r="E39" s="183"/>
      <c r="F39" s="186"/>
      <c r="G39" s="186"/>
      <c r="H39" s="186"/>
      <c r="I39" s="186"/>
    </row>
    <row r="40" spans="1:9">
      <c r="A40" s="183"/>
      <c r="B40" s="179"/>
      <c r="C40" s="183"/>
      <c r="D40" s="183"/>
      <c r="E40" s="183"/>
      <c r="F40" s="186"/>
      <c r="G40" s="186"/>
      <c r="H40" s="186"/>
      <c r="I40" s="186"/>
    </row>
    <row r="41" spans="1:9">
      <c r="A41" s="183"/>
      <c r="B41" s="179"/>
      <c r="C41" s="183"/>
      <c r="D41" s="183"/>
      <c r="E41" s="183"/>
      <c r="F41" s="186"/>
      <c r="G41" s="186"/>
      <c r="H41" s="186"/>
      <c r="I41" s="186"/>
    </row>
    <row r="42" spans="1:9">
      <c r="A42" s="183"/>
      <c r="B42" s="179"/>
      <c r="C42" s="183"/>
      <c r="D42" s="183"/>
      <c r="E42" s="183"/>
      <c r="F42" s="186"/>
      <c r="G42" s="186"/>
      <c r="H42" s="186"/>
      <c r="I42" s="186"/>
    </row>
    <row r="43" spans="1:9">
      <c r="A43" s="183"/>
      <c r="B43" s="179"/>
      <c r="C43" s="183"/>
      <c r="D43" s="183"/>
      <c r="E43" s="183"/>
      <c r="F43" s="186"/>
      <c r="G43" s="186"/>
      <c r="H43" s="186"/>
      <c r="I43" s="186"/>
    </row>
    <row r="44" spans="1:9">
      <c r="A44" s="183"/>
      <c r="B44" s="179"/>
      <c r="C44" s="183"/>
      <c r="D44" s="183"/>
      <c r="E44" s="183"/>
      <c r="F44" s="186"/>
      <c r="G44" s="186"/>
      <c r="H44" s="186"/>
      <c r="I44" s="186"/>
    </row>
    <row r="45" spans="1:9">
      <c r="A45" s="183"/>
      <c r="B45" s="179"/>
      <c r="C45" s="183"/>
      <c r="D45" s="183"/>
      <c r="E45" s="183"/>
      <c r="F45" s="186"/>
      <c r="G45" s="186"/>
      <c r="H45" s="186"/>
      <c r="I45" s="186"/>
    </row>
    <row r="46" spans="1:9">
      <c r="A46" s="183"/>
      <c r="B46" s="179"/>
      <c r="C46" s="183"/>
      <c r="D46" s="183"/>
      <c r="E46" s="183"/>
      <c r="F46" s="186"/>
      <c r="G46" s="186"/>
      <c r="H46" s="186"/>
      <c r="I46" s="186"/>
    </row>
    <row r="47" spans="1:9">
      <c r="A47" s="183"/>
      <c r="B47" s="179"/>
      <c r="C47" s="183"/>
      <c r="D47" s="183"/>
      <c r="E47" s="183"/>
      <c r="F47" s="186"/>
      <c r="G47" s="186"/>
      <c r="H47" s="186"/>
      <c r="I47" s="186"/>
    </row>
    <row r="48" spans="1:9">
      <c r="A48" s="183"/>
      <c r="B48" s="179"/>
      <c r="C48" s="183"/>
      <c r="D48" s="183"/>
      <c r="E48" s="183"/>
      <c r="F48" s="186"/>
      <c r="G48" s="186"/>
      <c r="H48" s="186"/>
      <c r="I48" s="186"/>
    </row>
    <row r="49" spans="1:9">
      <c r="A49" s="183"/>
      <c r="B49" s="179"/>
      <c r="C49" s="183"/>
      <c r="D49" s="183"/>
      <c r="E49" s="183"/>
      <c r="F49" s="186"/>
      <c r="G49" s="186"/>
      <c r="H49" s="186"/>
      <c r="I49" s="186"/>
    </row>
    <row r="50" spans="1:9">
      <c r="A50" s="183"/>
      <c r="B50" s="179"/>
      <c r="C50" s="183"/>
      <c r="D50" s="183"/>
      <c r="E50" s="183"/>
      <c r="F50" s="186"/>
      <c r="G50" s="186"/>
      <c r="H50" s="186"/>
      <c r="I50" s="186"/>
    </row>
    <row r="51" spans="1:9">
      <c r="A51" s="183"/>
      <c r="B51" s="179"/>
      <c r="C51" s="183"/>
      <c r="D51" s="183"/>
      <c r="E51" s="183"/>
      <c r="F51" s="186"/>
      <c r="G51" s="186"/>
      <c r="H51" s="186"/>
      <c r="I51" s="186"/>
    </row>
    <row r="52" spans="1:9">
      <c r="A52" s="183"/>
      <c r="B52" s="179"/>
      <c r="C52" s="183"/>
      <c r="D52" s="183"/>
      <c r="E52" s="183"/>
      <c r="F52" s="186"/>
      <c r="G52" s="186"/>
      <c r="H52" s="186"/>
      <c r="I52" s="186"/>
    </row>
    <row r="53" spans="1:9">
      <c r="A53" s="183"/>
      <c r="B53" s="179"/>
      <c r="C53" s="183"/>
      <c r="D53" s="183"/>
      <c r="E53" s="183"/>
      <c r="F53" s="186"/>
      <c r="G53" s="186"/>
      <c r="H53" s="186"/>
      <c r="I53" s="186"/>
    </row>
    <row r="54" spans="1:9">
      <c r="A54" s="183"/>
      <c r="B54" s="179"/>
      <c r="C54" s="183"/>
      <c r="D54" s="183"/>
      <c r="E54" s="183"/>
      <c r="F54" s="186"/>
      <c r="G54" s="186"/>
      <c r="H54" s="186"/>
      <c r="I54" s="186"/>
    </row>
    <row r="55" spans="1:9">
      <c r="A55" s="183"/>
      <c r="B55" s="179"/>
      <c r="C55" s="183"/>
      <c r="D55" s="183"/>
      <c r="E55" s="183"/>
      <c r="F55" s="186"/>
      <c r="G55" s="186"/>
      <c r="H55" s="186"/>
      <c r="I55" s="186"/>
    </row>
    <row r="56" spans="1:9">
      <c r="A56" s="183"/>
      <c r="B56" s="179"/>
      <c r="C56" s="183"/>
      <c r="D56" s="183"/>
      <c r="E56" s="183"/>
      <c r="F56" s="186"/>
      <c r="G56" s="186"/>
      <c r="H56" s="186"/>
      <c r="I56" s="186"/>
    </row>
    <row r="57" spans="1:9">
      <c r="A57" s="183"/>
      <c r="B57" s="179"/>
      <c r="C57" s="183"/>
      <c r="D57" s="183"/>
      <c r="E57" s="183"/>
      <c r="F57" s="186"/>
      <c r="G57" s="186"/>
      <c r="H57" s="186"/>
      <c r="I57" s="186"/>
    </row>
    <row r="58" spans="1:9">
      <c r="A58" s="183"/>
      <c r="B58" s="179"/>
      <c r="C58" s="183"/>
      <c r="D58" s="183"/>
      <c r="E58" s="183"/>
      <c r="F58" s="186"/>
      <c r="G58" s="186"/>
      <c r="H58" s="186"/>
      <c r="I58" s="186"/>
    </row>
    <row r="59" spans="1:9">
      <c r="A59" s="183"/>
      <c r="B59" s="183"/>
      <c r="C59" s="183"/>
      <c r="D59" s="183"/>
      <c r="E59" s="183"/>
      <c r="F59" s="183"/>
      <c r="G59" s="183"/>
      <c r="H59" s="183"/>
      <c r="I59" s="183"/>
    </row>
    <row r="60" spans="1:9">
      <c r="A60" s="183"/>
      <c r="B60" s="183"/>
      <c r="C60" s="183"/>
      <c r="D60" s="183"/>
      <c r="E60" s="183"/>
      <c r="F60" s="183"/>
      <c r="G60" s="183"/>
      <c r="H60" s="183"/>
      <c r="I60" s="183"/>
    </row>
    <row r="61" spans="1:9">
      <c r="A61" s="183"/>
      <c r="B61" s="183"/>
      <c r="C61" s="183"/>
      <c r="D61" s="183"/>
      <c r="E61" s="183"/>
      <c r="F61" s="183"/>
      <c r="G61" s="183"/>
      <c r="H61" s="183"/>
      <c r="I61" s="183"/>
    </row>
    <row r="62" spans="1:9">
      <c r="A62" s="183"/>
      <c r="B62" s="183"/>
      <c r="C62" s="183"/>
      <c r="D62" s="183"/>
      <c r="E62" s="183"/>
      <c r="F62" s="183"/>
      <c r="G62" s="183"/>
      <c r="H62" s="183"/>
      <c r="I62" s="183"/>
    </row>
    <row r="63" spans="1:9">
      <c r="A63" s="183"/>
      <c r="B63" s="183"/>
      <c r="C63" s="183"/>
      <c r="D63" s="183"/>
      <c r="E63" s="183"/>
      <c r="F63" s="183"/>
      <c r="G63" s="183"/>
      <c r="H63" s="183"/>
      <c r="I63" s="183"/>
    </row>
    <row r="64" spans="1:9">
      <c r="A64" s="183"/>
      <c r="B64" s="183"/>
      <c r="C64" s="183"/>
      <c r="D64" s="183"/>
      <c r="E64" s="183"/>
      <c r="F64" s="183"/>
      <c r="G64" s="183"/>
      <c r="H64" s="183"/>
      <c r="I64" s="183"/>
    </row>
    <row r="65" spans="1:9">
      <c r="A65" s="183"/>
      <c r="B65" s="183"/>
      <c r="C65" s="183"/>
      <c r="D65" s="183"/>
      <c r="E65" s="183"/>
      <c r="F65" s="183"/>
      <c r="G65" s="183"/>
      <c r="H65" s="183"/>
      <c r="I65" s="183"/>
    </row>
    <row r="66" spans="1:9">
      <c r="A66" s="183"/>
      <c r="B66" s="183"/>
      <c r="C66" s="183"/>
      <c r="D66" s="183"/>
      <c r="E66" s="183"/>
      <c r="F66" s="183"/>
      <c r="G66" s="183"/>
      <c r="H66" s="183"/>
      <c r="I66" s="183"/>
    </row>
    <row r="67" spans="1:9">
      <c r="A67" s="183"/>
      <c r="B67" s="183"/>
      <c r="C67" s="183"/>
      <c r="D67" s="183"/>
      <c r="E67" s="183"/>
      <c r="F67" s="183"/>
      <c r="G67" s="183"/>
      <c r="H67" s="183"/>
      <c r="I67" s="183"/>
    </row>
    <row r="68" spans="1:9">
      <c r="A68" s="183"/>
      <c r="B68" s="183"/>
      <c r="C68" s="183"/>
      <c r="D68" s="183"/>
      <c r="E68" s="183"/>
      <c r="F68" s="183"/>
      <c r="G68" s="183"/>
      <c r="H68" s="183"/>
      <c r="I68" s="183"/>
    </row>
    <row r="69" spans="1:9">
      <c r="A69" s="183"/>
      <c r="B69" s="183"/>
      <c r="C69" s="183"/>
      <c r="D69" s="183"/>
      <c r="E69" s="183"/>
      <c r="F69" s="183"/>
      <c r="G69" s="183"/>
      <c r="H69" s="183"/>
      <c r="I69" s="183"/>
    </row>
    <row r="70" spans="1:9">
      <c r="A70" s="183"/>
      <c r="B70" s="183"/>
      <c r="C70" s="183"/>
      <c r="D70" s="183"/>
      <c r="E70" s="183"/>
      <c r="F70" s="183"/>
      <c r="G70" s="183"/>
      <c r="H70" s="183"/>
      <c r="I70" s="183"/>
    </row>
    <row r="71" spans="1:9">
      <c r="A71" s="183"/>
      <c r="B71" s="183"/>
      <c r="C71" s="183"/>
      <c r="D71" s="183"/>
      <c r="E71" s="183"/>
      <c r="F71" s="183"/>
      <c r="G71" s="183"/>
      <c r="H71" s="183"/>
      <c r="I71" s="183"/>
    </row>
    <row r="72" spans="1:9">
      <c r="A72" s="183"/>
      <c r="B72" s="183"/>
      <c r="C72" s="183"/>
      <c r="D72" s="183"/>
      <c r="E72" s="183"/>
      <c r="F72" s="183"/>
      <c r="G72" s="183"/>
      <c r="H72" s="183"/>
      <c r="I72" s="183"/>
    </row>
    <row r="73" spans="1:9">
      <c r="A73" s="183"/>
      <c r="B73" s="183"/>
      <c r="C73" s="183"/>
      <c r="D73" s="183"/>
      <c r="E73" s="183"/>
      <c r="F73" s="183"/>
      <c r="G73" s="183"/>
      <c r="H73" s="183"/>
      <c r="I73" s="183"/>
    </row>
    <row r="74" spans="1:9">
      <c r="A74" s="183"/>
      <c r="B74" s="183"/>
      <c r="C74" s="183"/>
      <c r="D74" s="183"/>
      <c r="E74" s="183"/>
      <c r="F74" s="183"/>
      <c r="G74" s="183"/>
      <c r="H74" s="183"/>
      <c r="I74" s="183"/>
    </row>
    <row r="75" spans="1:9">
      <c r="A75" s="183"/>
      <c r="B75" s="183"/>
      <c r="C75" s="183"/>
      <c r="D75" s="183"/>
      <c r="E75" s="183"/>
      <c r="F75" s="183"/>
      <c r="G75" s="183"/>
      <c r="H75" s="183"/>
      <c r="I75" s="183"/>
    </row>
    <row r="76" spans="1:9">
      <c r="A76" s="183"/>
      <c r="B76" s="183"/>
      <c r="C76" s="183"/>
      <c r="D76" s="183"/>
      <c r="E76" s="183"/>
      <c r="F76" s="183"/>
      <c r="G76" s="183"/>
      <c r="H76" s="183"/>
      <c r="I76" s="183"/>
    </row>
    <row r="77" spans="1:9">
      <c r="A77" s="183"/>
      <c r="B77" s="183"/>
      <c r="C77" s="183"/>
      <c r="D77" s="183"/>
      <c r="E77" s="183"/>
      <c r="F77" s="183"/>
      <c r="G77" s="183"/>
      <c r="H77" s="183"/>
      <c r="I77" s="183"/>
    </row>
    <row r="78" spans="1:9">
      <c r="A78" s="183"/>
      <c r="B78" s="183"/>
      <c r="C78" s="183"/>
      <c r="D78" s="183"/>
      <c r="E78" s="183"/>
      <c r="F78" s="183"/>
      <c r="G78" s="183"/>
      <c r="H78" s="183"/>
      <c r="I78" s="183"/>
    </row>
    <row r="79" spans="1:9">
      <c r="A79" s="183"/>
      <c r="B79" s="183"/>
      <c r="C79" s="183"/>
      <c r="D79" s="183"/>
      <c r="E79" s="183"/>
      <c r="F79" s="183"/>
      <c r="G79" s="183"/>
      <c r="H79" s="183"/>
      <c r="I79" s="183"/>
    </row>
    <row r="80" spans="1:9">
      <c r="A80" s="183"/>
      <c r="B80" s="183"/>
      <c r="C80" s="183"/>
      <c r="D80" s="183"/>
      <c r="E80" s="183"/>
      <c r="F80" s="183"/>
      <c r="G80" s="183"/>
      <c r="H80" s="183"/>
      <c r="I80" s="183"/>
    </row>
    <row r="81" spans="1:9">
      <c r="A81" s="183"/>
      <c r="B81" s="183"/>
      <c r="C81" s="183"/>
      <c r="D81" s="183"/>
      <c r="E81" s="183"/>
      <c r="F81" s="183"/>
      <c r="G81" s="183"/>
      <c r="H81" s="183"/>
      <c r="I81" s="183"/>
    </row>
    <row r="82" spans="1:9">
      <c r="A82" s="183"/>
      <c r="B82" s="183"/>
      <c r="C82" s="183"/>
      <c r="D82" s="183"/>
      <c r="E82" s="183"/>
      <c r="F82" s="183"/>
      <c r="G82" s="183"/>
      <c r="H82" s="183"/>
      <c r="I82" s="183"/>
    </row>
    <row r="83" spans="1:9">
      <c r="A83" s="183"/>
      <c r="B83" s="183"/>
      <c r="C83" s="183"/>
      <c r="D83" s="183"/>
      <c r="E83" s="183"/>
      <c r="F83" s="183"/>
      <c r="G83" s="183"/>
      <c r="H83" s="183"/>
      <c r="I83" s="183"/>
    </row>
    <row r="84" spans="1:9">
      <c r="A84" s="183"/>
      <c r="B84" s="183"/>
      <c r="C84" s="183"/>
      <c r="D84" s="183"/>
      <c r="E84" s="183"/>
      <c r="F84" s="183"/>
      <c r="G84" s="183"/>
      <c r="H84" s="183"/>
      <c r="I84" s="183"/>
    </row>
    <row r="85" spans="1:9">
      <c r="A85" s="183"/>
      <c r="B85" s="183"/>
      <c r="C85" s="183"/>
      <c r="D85" s="183"/>
      <c r="E85" s="183"/>
      <c r="F85" s="183"/>
      <c r="G85" s="183"/>
      <c r="H85" s="183"/>
      <c r="I85" s="183"/>
    </row>
    <row r="86" spans="1:9">
      <c r="A86" s="183"/>
      <c r="B86" s="183"/>
      <c r="C86" s="183"/>
      <c r="D86" s="183"/>
      <c r="E86" s="183"/>
      <c r="F86" s="183"/>
      <c r="G86" s="183"/>
      <c r="H86" s="183"/>
      <c r="I86" s="183"/>
    </row>
    <row r="87" spans="1:9">
      <c r="A87" s="183"/>
      <c r="B87" s="183"/>
      <c r="C87" s="183"/>
      <c r="D87" s="183"/>
      <c r="E87" s="183"/>
      <c r="F87" s="183"/>
      <c r="G87" s="183"/>
      <c r="H87" s="183"/>
      <c r="I87" s="183"/>
    </row>
    <row r="88" spans="1:9">
      <c r="A88" s="183"/>
      <c r="B88" s="183"/>
      <c r="C88" s="183"/>
      <c r="D88" s="183"/>
      <c r="E88" s="183"/>
      <c r="F88" s="183"/>
      <c r="G88" s="183"/>
      <c r="H88" s="183"/>
      <c r="I88" s="183"/>
    </row>
    <row r="89" spans="1:9">
      <c r="A89" s="183"/>
      <c r="B89" s="183"/>
      <c r="C89" s="183"/>
      <c r="D89" s="183"/>
      <c r="E89" s="183"/>
      <c r="F89" s="183"/>
      <c r="G89" s="183"/>
      <c r="H89" s="183"/>
      <c r="I89" s="183"/>
    </row>
    <row r="90" spans="1:9">
      <c r="A90" s="183"/>
      <c r="B90" s="183"/>
      <c r="C90" s="183"/>
      <c r="D90" s="183"/>
      <c r="E90" s="183"/>
      <c r="F90" s="183"/>
      <c r="G90" s="183"/>
      <c r="H90" s="183"/>
      <c r="I90" s="183"/>
    </row>
    <row r="91" spans="1:9">
      <c r="A91" s="183"/>
      <c r="B91" s="183"/>
      <c r="C91" s="183"/>
      <c r="D91" s="183"/>
      <c r="E91" s="183"/>
      <c r="F91" s="183"/>
      <c r="G91" s="183"/>
      <c r="H91" s="183"/>
      <c r="I91" s="183"/>
    </row>
    <row r="92" spans="1:9">
      <c r="A92" s="183"/>
      <c r="B92" s="183"/>
      <c r="C92" s="183"/>
      <c r="D92" s="183"/>
      <c r="E92" s="183"/>
      <c r="F92" s="183"/>
      <c r="G92" s="183"/>
      <c r="H92" s="183"/>
      <c r="I92" s="183"/>
    </row>
    <row r="93" spans="1:9">
      <c r="A93" s="183"/>
      <c r="B93" s="183"/>
      <c r="C93" s="183"/>
      <c r="D93" s="183"/>
      <c r="E93" s="183"/>
      <c r="F93" s="183"/>
      <c r="G93" s="183"/>
      <c r="H93" s="183"/>
      <c r="I93" s="183"/>
    </row>
    <row r="94" spans="1:9">
      <c r="A94" s="183"/>
      <c r="B94" s="183"/>
      <c r="C94" s="183"/>
      <c r="D94" s="183"/>
      <c r="E94" s="183"/>
      <c r="F94" s="183"/>
      <c r="G94" s="183"/>
      <c r="H94" s="183"/>
      <c r="I94" s="183"/>
    </row>
    <row r="95" spans="1:9">
      <c r="A95" s="183"/>
      <c r="B95" s="183"/>
      <c r="C95" s="183"/>
      <c r="D95" s="183"/>
      <c r="E95" s="183"/>
      <c r="F95" s="183"/>
      <c r="G95" s="183"/>
      <c r="H95" s="183"/>
      <c r="I95" s="183"/>
    </row>
    <row r="96" spans="1:9">
      <c r="A96" s="183"/>
      <c r="B96" s="183"/>
      <c r="C96" s="183"/>
      <c r="D96" s="183"/>
      <c r="E96" s="183"/>
      <c r="F96" s="183"/>
      <c r="G96" s="183"/>
      <c r="H96" s="183"/>
      <c r="I96" s="183"/>
    </row>
    <row r="97" spans="1:9">
      <c r="A97" s="183"/>
      <c r="B97" s="183"/>
      <c r="C97" s="183"/>
      <c r="D97" s="183"/>
      <c r="E97" s="183"/>
      <c r="F97" s="183"/>
      <c r="G97" s="183"/>
      <c r="H97" s="183"/>
      <c r="I97" s="183"/>
    </row>
    <row r="98" spans="1:9">
      <c r="A98" s="183"/>
      <c r="B98" s="183"/>
      <c r="C98" s="183"/>
      <c r="D98" s="183"/>
      <c r="E98" s="183"/>
      <c r="F98" s="183"/>
      <c r="G98" s="183"/>
      <c r="H98" s="183"/>
      <c r="I98" s="183"/>
    </row>
    <row r="99" spans="1:9">
      <c r="A99" s="183"/>
      <c r="B99" s="183"/>
      <c r="C99" s="183"/>
      <c r="D99" s="183"/>
      <c r="E99" s="183"/>
      <c r="F99" s="183"/>
      <c r="G99" s="183"/>
      <c r="H99" s="183"/>
      <c r="I99" s="183"/>
    </row>
    <row r="100" spans="1:9">
      <c r="A100" s="183"/>
      <c r="B100" s="183"/>
      <c r="C100" s="183"/>
      <c r="D100" s="183"/>
      <c r="E100" s="183"/>
      <c r="F100" s="183"/>
      <c r="G100" s="183"/>
      <c r="H100" s="183"/>
      <c r="I100" s="183"/>
    </row>
    <row r="101" spans="1:9">
      <c r="A101" s="183"/>
      <c r="B101" s="183"/>
      <c r="C101" s="183"/>
      <c r="D101" s="183"/>
      <c r="E101" s="183"/>
      <c r="F101" s="183"/>
      <c r="G101" s="183"/>
      <c r="H101" s="183"/>
      <c r="I101" s="183"/>
    </row>
    <row r="102" spans="1:9">
      <c r="A102" s="183"/>
      <c r="B102" s="183"/>
      <c r="C102" s="183"/>
      <c r="D102" s="183"/>
      <c r="E102" s="183"/>
      <c r="F102" s="183"/>
      <c r="G102" s="183"/>
      <c r="H102" s="183"/>
      <c r="I102" s="183"/>
    </row>
    <row r="103" spans="1:9">
      <c r="A103" s="183"/>
      <c r="B103" s="183"/>
      <c r="C103" s="183"/>
      <c r="D103" s="183"/>
      <c r="E103" s="183"/>
      <c r="F103" s="183"/>
      <c r="G103" s="183"/>
      <c r="H103" s="183"/>
      <c r="I103" s="183"/>
    </row>
    <row r="104" spans="1:9">
      <c r="A104" s="183"/>
      <c r="B104" s="183"/>
      <c r="C104" s="183"/>
      <c r="D104" s="183"/>
      <c r="E104" s="183"/>
      <c r="F104" s="183"/>
      <c r="G104" s="183"/>
      <c r="H104" s="183"/>
      <c r="I104" s="183"/>
    </row>
    <row r="105" spans="1:9">
      <c r="A105" s="183"/>
      <c r="B105" s="183"/>
      <c r="C105" s="183"/>
      <c r="D105" s="183"/>
      <c r="E105" s="183"/>
      <c r="F105" s="183"/>
      <c r="G105" s="183"/>
      <c r="H105" s="183"/>
      <c r="I105" s="183"/>
    </row>
    <row r="106" spans="1:9">
      <c r="A106" s="183"/>
      <c r="B106" s="183"/>
      <c r="C106" s="183"/>
      <c r="D106" s="183"/>
      <c r="E106" s="183"/>
      <c r="F106" s="183"/>
      <c r="G106" s="183"/>
      <c r="H106" s="183"/>
      <c r="I106" s="183"/>
    </row>
    <row r="107" spans="1:9">
      <c r="A107" s="183"/>
      <c r="B107" s="183"/>
      <c r="C107" s="183"/>
      <c r="D107" s="183"/>
      <c r="E107" s="183"/>
      <c r="F107" s="183"/>
      <c r="G107" s="183"/>
      <c r="H107" s="183"/>
      <c r="I107" s="183"/>
    </row>
    <row r="108" spans="1:9">
      <c r="A108" s="183"/>
      <c r="B108" s="183"/>
      <c r="C108" s="183"/>
      <c r="D108" s="183"/>
      <c r="E108" s="183"/>
      <c r="F108" s="183"/>
      <c r="G108" s="183"/>
      <c r="H108" s="183"/>
      <c r="I108" s="183"/>
    </row>
    <row r="109" spans="1:9">
      <c r="A109" s="183"/>
      <c r="B109" s="183"/>
      <c r="C109" s="183"/>
      <c r="D109" s="183"/>
      <c r="E109" s="183"/>
      <c r="F109" s="183"/>
      <c r="G109" s="183"/>
      <c r="H109" s="183"/>
      <c r="I109" s="183"/>
    </row>
    <row r="110" spans="1:9">
      <c r="A110" s="183"/>
      <c r="B110" s="183"/>
      <c r="C110" s="183"/>
      <c r="D110" s="183"/>
      <c r="E110" s="183"/>
      <c r="F110" s="183"/>
      <c r="G110" s="183"/>
      <c r="H110" s="183"/>
      <c r="I110" s="183"/>
    </row>
    <row r="111" spans="1:9">
      <c r="A111" s="183"/>
      <c r="B111" s="183"/>
      <c r="C111" s="183"/>
      <c r="D111" s="183"/>
      <c r="E111" s="183"/>
      <c r="F111" s="183"/>
      <c r="G111" s="183"/>
      <c r="H111" s="183"/>
      <c r="I111" s="183"/>
    </row>
    <row r="112" spans="1:9">
      <c r="A112" s="183"/>
      <c r="B112" s="183"/>
      <c r="C112" s="183"/>
      <c r="D112" s="183"/>
      <c r="E112" s="183"/>
      <c r="F112" s="183"/>
      <c r="G112" s="183"/>
      <c r="H112" s="183"/>
      <c r="I112" s="183"/>
    </row>
    <row r="113" spans="1:9">
      <c r="A113" s="183"/>
      <c r="B113" s="183"/>
      <c r="C113" s="183"/>
      <c r="D113" s="183"/>
      <c r="E113" s="183"/>
      <c r="F113" s="183"/>
      <c r="G113" s="183"/>
      <c r="H113" s="183"/>
      <c r="I113" s="183"/>
    </row>
    <row r="114" spans="1:9">
      <c r="A114" s="183"/>
      <c r="B114" s="183"/>
      <c r="C114" s="183"/>
      <c r="D114" s="183"/>
      <c r="E114" s="183"/>
      <c r="F114" s="183"/>
      <c r="G114" s="183"/>
      <c r="H114" s="183"/>
      <c r="I114" s="183"/>
    </row>
    <row r="115" spans="1:9">
      <c r="A115" s="183"/>
      <c r="B115" s="183"/>
      <c r="C115" s="183"/>
      <c r="D115" s="183"/>
      <c r="E115" s="183"/>
      <c r="F115" s="183"/>
      <c r="G115" s="183"/>
      <c r="H115" s="183"/>
      <c r="I115" s="183"/>
    </row>
    <row r="116" spans="1:9">
      <c r="A116" s="183"/>
      <c r="B116" s="183"/>
      <c r="C116" s="183"/>
      <c r="D116" s="183"/>
      <c r="E116" s="183"/>
      <c r="F116" s="183"/>
      <c r="G116" s="183"/>
      <c r="H116" s="183"/>
      <c r="I116" s="183"/>
    </row>
    <row r="117" spans="1:9">
      <c r="A117" s="183"/>
      <c r="B117" s="183"/>
      <c r="C117" s="183"/>
      <c r="D117" s="183"/>
      <c r="E117" s="183"/>
      <c r="F117" s="183"/>
      <c r="G117" s="183"/>
      <c r="H117" s="183"/>
      <c r="I117" s="183"/>
    </row>
    <row r="118" spans="1:9">
      <c r="A118" s="183"/>
      <c r="B118" s="183"/>
      <c r="C118" s="183"/>
      <c r="D118" s="183"/>
      <c r="E118" s="183"/>
      <c r="F118" s="183"/>
      <c r="G118" s="183"/>
      <c r="H118" s="183"/>
      <c r="I118" s="183"/>
    </row>
    <row r="119" spans="1:9">
      <c r="A119" s="183"/>
      <c r="B119" s="183"/>
      <c r="C119" s="183"/>
      <c r="D119" s="183"/>
      <c r="E119" s="183"/>
      <c r="F119" s="183"/>
      <c r="G119" s="183"/>
      <c r="H119" s="183"/>
      <c r="I119" s="183"/>
    </row>
    <row r="120" spans="1:9">
      <c r="A120" s="183"/>
      <c r="B120" s="183"/>
      <c r="C120" s="183"/>
      <c r="D120" s="183"/>
      <c r="E120" s="183"/>
      <c r="F120" s="183"/>
      <c r="G120" s="183"/>
      <c r="H120" s="183"/>
      <c r="I120" s="183"/>
    </row>
    <row r="121" spans="1:9">
      <c r="A121" s="183"/>
      <c r="B121" s="183"/>
      <c r="C121" s="183"/>
      <c r="D121" s="183"/>
      <c r="E121" s="183"/>
      <c r="F121" s="183"/>
      <c r="G121" s="183"/>
      <c r="H121" s="183"/>
      <c r="I121" s="183"/>
    </row>
    <row r="122" spans="1:9">
      <c r="A122" s="183"/>
      <c r="B122" s="183"/>
      <c r="C122" s="183"/>
      <c r="D122" s="183"/>
      <c r="E122" s="183"/>
      <c r="F122" s="183"/>
      <c r="G122" s="183"/>
      <c r="H122" s="183"/>
      <c r="I122" s="183"/>
    </row>
    <row r="123" spans="1:9">
      <c r="A123" s="183"/>
      <c r="B123" s="183"/>
      <c r="C123" s="183"/>
      <c r="D123" s="183"/>
      <c r="E123" s="183"/>
      <c r="F123" s="183"/>
      <c r="G123" s="183"/>
      <c r="H123" s="183"/>
      <c r="I123" s="183"/>
    </row>
    <row r="124" spans="1:9">
      <c r="A124" s="183"/>
      <c r="B124" s="183"/>
      <c r="C124" s="183"/>
      <c r="D124" s="183"/>
      <c r="E124" s="183"/>
      <c r="F124" s="183"/>
      <c r="G124" s="183"/>
      <c r="H124" s="183"/>
      <c r="I124" s="183"/>
    </row>
    <row r="125" spans="1:9">
      <c r="A125" s="183"/>
      <c r="B125" s="183"/>
      <c r="C125" s="183"/>
      <c r="D125" s="183"/>
      <c r="E125" s="183"/>
      <c r="F125" s="183"/>
      <c r="G125" s="183"/>
      <c r="H125" s="183"/>
      <c r="I125" s="183"/>
    </row>
    <row r="126" spans="1:9">
      <c r="A126" s="183"/>
      <c r="B126" s="183"/>
      <c r="C126" s="183"/>
      <c r="D126" s="183"/>
      <c r="E126" s="183"/>
      <c r="F126" s="183"/>
      <c r="G126" s="183"/>
      <c r="H126" s="183"/>
      <c r="I126" s="183"/>
    </row>
    <row r="127" spans="1:9">
      <c r="A127" s="183"/>
      <c r="B127" s="183"/>
      <c r="C127" s="183"/>
      <c r="D127" s="183"/>
      <c r="E127" s="183"/>
      <c r="F127" s="183"/>
      <c r="G127" s="183"/>
      <c r="H127" s="183"/>
      <c r="I127" s="183"/>
    </row>
    <row r="128" spans="1:9">
      <c r="A128" s="183"/>
      <c r="B128" s="183"/>
      <c r="C128" s="183"/>
      <c r="D128" s="183"/>
      <c r="E128" s="183"/>
      <c r="F128" s="183"/>
      <c r="G128" s="183"/>
      <c r="H128" s="183"/>
      <c r="I128" s="183"/>
    </row>
    <row r="129" spans="1:9">
      <c r="A129" s="183"/>
      <c r="B129" s="183"/>
      <c r="C129" s="183"/>
      <c r="D129" s="183"/>
      <c r="E129" s="183"/>
      <c r="F129" s="183"/>
      <c r="G129" s="183"/>
      <c r="H129" s="183"/>
      <c r="I129" s="183"/>
    </row>
    <row r="130" spans="1:9">
      <c r="A130" s="183"/>
      <c r="B130" s="183"/>
      <c r="C130" s="183"/>
      <c r="D130" s="183"/>
      <c r="E130" s="183"/>
      <c r="F130" s="183"/>
      <c r="G130" s="183"/>
      <c r="H130" s="183"/>
      <c r="I130" s="183"/>
    </row>
    <row r="131" spans="1:9">
      <c r="A131" s="183"/>
      <c r="B131" s="183"/>
      <c r="C131" s="183"/>
      <c r="D131" s="183"/>
      <c r="E131" s="183"/>
      <c r="F131" s="183"/>
      <c r="G131" s="183"/>
      <c r="H131" s="183"/>
      <c r="I131" s="183"/>
    </row>
    <row r="132" spans="1:9">
      <c r="A132" s="183"/>
      <c r="B132" s="183"/>
      <c r="C132" s="183"/>
      <c r="D132" s="183"/>
      <c r="E132" s="183"/>
      <c r="F132" s="183"/>
      <c r="G132" s="183"/>
      <c r="H132" s="183"/>
      <c r="I132" s="183"/>
    </row>
    <row r="133" spans="1:9">
      <c r="A133" s="183"/>
      <c r="B133" s="183"/>
      <c r="C133" s="183"/>
      <c r="D133" s="183"/>
      <c r="E133" s="183"/>
      <c r="F133" s="183"/>
      <c r="G133" s="183"/>
      <c r="H133" s="183"/>
      <c r="I133" s="183"/>
    </row>
    <row r="134" spans="1:9">
      <c r="A134" s="183"/>
      <c r="B134" s="183"/>
      <c r="C134" s="183"/>
      <c r="D134" s="183"/>
      <c r="E134" s="183"/>
      <c r="F134" s="183"/>
      <c r="G134" s="183"/>
      <c r="H134" s="183"/>
      <c r="I134" s="183"/>
    </row>
    <row r="135" spans="1:9">
      <c r="A135" s="183"/>
      <c r="B135" s="183"/>
      <c r="C135" s="183"/>
      <c r="D135" s="183"/>
      <c r="E135" s="183"/>
      <c r="F135" s="183"/>
      <c r="G135" s="183"/>
      <c r="H135" s="183"/>
      <c r="I135" s="183"/>
    </row>
    <row r="136" spans="1:9">
      <c r="A136" s="183"/>
      <c r="B136" s="183"/>
      <c r="C136" s="183"/>
      <c r="D136" s="183"/>
      <c r="E136" s="183"/>
      <c r="F136" s="183"/>
      <c r="G136" s="183"/>
      <c r="H136" s="183"/>
      <c r="I136" s="183"/>
    </row>
    <row r="137" spans="1:9">
      <c r="A137" s="183"/>
      <c r="B137" s="183"/>
      <c r="C137" s="183"/>
      <c r="D137" s="183"/>
      <c r="E137" s="183"/>
      <c r="F137" s="183"/>
      <c r="G137" s="183"/>
      <c r="H137" s="183"/>
      <c r="I137" s="183"/>
    </row>
    <row r="138" spans="1:9">
      <c r="A138" s="183"/>
      <c r="B138" s="183"/>
      <c r="C138" s="183"/>
      <c r="D138" s="183"/>
      <c r="E138" s="183"/>
      <c r="F138" s="183"/>
      <c r="G138" s="183"/>
      <c r="H138" s="183"/>
      <c r="I138" s="183"/>
    </row>
    <row r="139" spans="1:9">
      <c r="A139" s="183"/>
      <c r="B139" s="183"/>
      <c r="C139" s="183"/>
      <c r="D139" s="183"/>
      <c r="E139" s="183"/>
      <c r="F139" s="183"/>
      <c r="G139" s="183"/>
      <c r="H139" s="183"/>
      <c r="I139" s="183"/>
    </row>
    <row r="140" spans="1:9">
      <c r="A140" s="183"/>
      <c r="B140" s="183"/>
      <c r="C140" s="183"/>
      <c r="D140" s="183"/>
      <c r="E140" s="183"/>
      <c r="F140" s="183"/>
      <c r="G140" s="183"/>
      <c r="H140" s="183"/>
      <c r="I140" s="183"/>
    </row>
    <row r="141" spans="1:9">
      <c r="A141" s="183"/>
      <c r="B141" s="183"/>
      <c r="C141" s="183"/>
      <c r="D141" s="183"/>
      <c r="E141" s="183"/>
      <c r="F141" s="183"/>
      <c r="G141" s="183"/>
      <c r="H141" s="183"/>
      <c r="I141" s="183"/>
    </row>
    <row r="142" spans="1:9">
      <c r="A142" s="183"/>
      <c r="B142" s="183"/>
      <c r="C142" s="183"/>
      <c r="D142" s="183"/>
      <c r="E142" s="183"/>
      <c r="F142" s="183"/>
      <c r="G142" s="183"/>
      <c r="H142" s="183"/>
      <c r="I142" s="183"/>
    </row>
    <row r="143" spans="1:9">
      <c r="A143" s="183"/>
      <c r="B143" s="183"/>
      <c r="C143" s="183"/>
      <c r="D143" s="183"/>
      <c r="E143" s="183"/>
      <c r="F143" s="183"/>
      <c r="G143" s="183"/>
      <c r="H143" s="183"/>
      <c r="I143" s="183"/>
    </row>
    <row r="144" spans="1:9">
      <c r="A144" s="183"/>
      <c r="B144" s="183"/>
      <c r="C144" s="183"/>
      <c r="D144" s="183"/>
      <c r="E144" s="183"/>
      <c r="F144" s="183"/>
      <c r="G144" s="183"/>
      <c r="H144" s="183"/>
      <c r="I144" s="183"/>
    </row>
    <row r="145" spans="1:9">
      <c r="A145" s="183"/>
      <c r="B145" s="183"/>
      <c r="C145" s="183"/>
      <c r="D145" s="183"/>
      <c r="E145" s="183"/>
      <c r="F145" s="183"/>
      <c r="G145" s="183"/>
      <c r="H145" s="183"/>
      <c r="I145" s="183"/>
    </row>
    <row r="146" spans="1:9">
      <c r="A146" s="183"/>
      <c r="B146" s="183"/>
      <c r="C146" s="183"/>
      <c r="D146" s="183"/>
      <c r="E146" s="183"/>
      <c r="F146" s="183"/>
      <c r="G146" s="183"/>
      <c r="H146" s="183"/>
      <c r="I146" s="183"/>
    </row>
    <row r="147" spans="1:9">
      <c r="A147" s="183"/>
      <c r="B147" s="183"/>
      <c r="C147" s="183"/>
      <c r="D147" s="183"/>
      <c r="E147" s="183"/>
      <c r="F147" s="183"/>
      <c r="G147" s="183"/>
      <c r="H147" s="183"/>
      <c r="I147" s="183"/>
    </row>
    <row r="148" spans="1:9">
      <c r="A148" s="183"/>
      <c r="B148" s="183"/>
      <c r="C148" s="183"/>
      <c r="D148" s="183"/>
      <c r="E148" s="183"/>
      <c r="F148" s="183"/>
      <c r="G148" s="183"/>
      <c r="H148" s="183"/>
      <c r="I148" s="183"/>
    </row>
    <row r="149" spans="1:9">
      <c r="A149" s="183"/>
      <c r="B149" s="183"/>
      <c r="C149" s="183"/>
      <c r="D149" s="183"/>
      <c r="E149" s="183"/>
      <c r="F149" s="183"/>
      <c r="G149" s="183"/>
      <c r="H149" s="183"/>
      <c r="I149" s="183"/>
    </row>
    <row r="150" spans="1:9">
      <c r="A150" s="183"/>
      <c r="B150" s="183"/>
      <c r="C150" s="183"/>
      <c r="D150" s="183"/>
      <c r="E150" s="183"/>
      <c r="F150" s="183"/>
      <c r="G150" s="183"/>
      <c r="H150" s="183"/>
      <c r="I150" s="183"/>
    </row>
    <row r="151" spans="1:9">
      <c r="A151" s="183"/>
      <c r="B151" s="183"/>
      <c r="C151" s="183"/>
      <c r="D151" s="183"/>
      <c r="E151" s="183"/>
      <c r="F151" s="183"/>
      <c r="G151" s="183"/>
      <c r="H151" s="183"/>
      <c r="I151" s="183"/>
    </row>
    <row r="152" spans="1:9">
      <c r="A152" s="183"/>
      <c r="B152" s="183"/>
      <c r="C152" s="183"/>
      <c r="D152" s="183"/>
      <c r="E152" s="183"/>
      <c r="F152" s="183"/>
      <c r="G152" s="183"/>
      <c r="H152" s="183"/>
      <c r="I152" s="183"/>
    </row>
    <row r="153" spans="1:9">
      <c r="A153" s="183"/>
      <c r="B153" s="183"/>
      <c r="C153" s="183"/>
      <c r="D153" s="183"/>
      <c r="E153" s="183"/>
      <c r="F153" s="183"/>
      <c r="G153" s="183"/>
      <c r="H153" s="183"/>
      <c r="I153" s="183"/>
    </row>
    <row r="154" spans="1:9">
      <c r="A154" s="183"/>
      <c r="B154" s="183"/>
      <c r="C154" s="183"/>
      <c r="D154" s="183"/>
      <c r="E154" s="183"/>
      <c r="F154" s="183"/>
      <c r="G154" s="183"/>
      <c r="H154" s="183"/>
      <c r="I154" s="183"/>
    </row>
    <row r="155" spans="1:9">
      <c r="A155" s="183"/>
      <c r="B155" s="183"/>
      <c r="C155" s="183"/>
      <c r="D155" s="183"/>
      <c r="E155" s="183"/>
      <c r="F155" s="183"/>
      <c r="G155" s="183"/>
      <c r="H155" s="183"/>
      <c r="I155" s="183"/>
    </row>
    <row r="156" spans="1:9">
      <c r="A156" s="183"/>
      <c r="B156" s="183"/>
      <c r="C156" s="183"/>
      <c r="D156" s="183"/>
      <c r="E156" s="183"/>
      <c r="F156" s="183"/>
      <c r="G156" s="183"/>
      <c r="H156" s="183"/>
      <c r="I156" s="183"/>
    </row>
    <row r="157" spans="1:9">
      <c r="A157" s="183"/>
      <c r="B157" s="183"/>
      <c r="C157" s="183"/>
      <c r="D157" s="183"/>
      <c r="E157" s="183"/>
      <c r="F157" s="183"/>
      <c r="G157" s="183"/>
      <c r="H157" s="183"/>
      <c r="I157" s="183"/>
    </row>
    <row r="158" spans="1:9">
      <c r="A158" s="183"/>
      <c r="B158" s="183"/>
      <c r="C158" s="183"/>
      <c r="D158" s="183"/>
      <c r="E158" s="183"/>
      <c r="F158" s="183"/>
      <c r="G158" s="183"/>
      <c r="H158" s="183"/>
      <c r="I158" s="183"/>
    </row>
    <row r="159" spans="1:9">
      <c r="A159" s="183"/>
      <c r="B159" s="183"/>
      <c r="C159" s="183"/>
      <c r="D159" s="183"/>
      <c r="E159" s="183"/>
      <c r="F159" s="183"/>
      <c r="G159" s="183"/>
      <c r="H159" s="183"/>
      <c r="I159" s="183"/>
    </row>
    <row r="160" spans="1:9">
      <c r="A160" s="183"/>
      <c r="B160" s="183"/>
      <c r="C160" s="183"/>
      <c r="D160" s="183"/>
      <c r="E160" s="183"/>
      <c r="F160" s="183"/>
      <c r="G160" s="183"/>
      <c r="H160" s="183"/>
      <c r="I160" s="183"/>
    </row>
    <row r="161" spans="1:9">
      <c r="A161" s="183"/>
      <c r="B161" s="183"/>
      <c r="C161" s="183"/>
      <c r="D161" s="183"/>
      <c r="E161" s="183"/>
      <c r="F161" s="183"/>
      <c r="G161" s="183"/>
      <c r="H161" s="183"/>
      <c r="I161" s="183"/>
    </row>
    <row r="162" spans="1:9">
      <c r="A162" s="183"/>
      <c r="B162" s="183"/>
      <c r="C162" s="183"/>
      <c r="D162" s="183"/>
      <c r="E162" s="183"/>
      <c r="F162" s="183"/>
      <c r="G162" s="183"/>
      <c r="H162" s="183"/>
      <c r="I162" s="183"/>
    </row>
    <row r="163" spans="1:9">
      <c r="A163" s="183"/>
      <c r="B163" s="183"/>
      <c r="C163" s="183"/>
      <c r="D163" s="183"/>
      <c r="E163" s="183"/>
      <c r="F163" s="183"/>
      <c r="G163" s="183"/>
      <c r="H163" s="183"/>
      <c r="I163" s="183"/>
    </row>
    <row r="164" spans="1:9">
      <c r="A164" s="183"/>
      <c r="B164" s="183"/>
      <c r="C164" s="183"/>
      <c r="D164" s="183"/>
      <c r="E164" s="183"/>
      <c r="F164" s="183"/>
      <c r="G164" s="183"/>
      <c r="H164" s="183"/>
      <c r="I164" s="183"/>
    </row>
    <row r="165" spans="1:9">
      <c r="A165" s="183"/>
      <c r="B165" s="183"/>
      <c r="C165" s="183"/>
      <c r="D165" s="183"/>
      <c r="E165" s="183"/>
      <c r="F165" s="183"/>
      <c r="G165" s="183"/>
      <c r="H165" s="183"/>
      <c r="I165" s="183"/>
    </row>
    <row r="166" spans="1:9">
      <c r="A166" s="183"/>
      <c r="B166" s="183"/>
      <c r="C166" s="183"/>
      <c r="D166" s="183"/>
      <c r="E166" s="183"/>
      <c r="F166" s="183"/>
      <c r="G166" s="183"/>
      <c r="H166" s="183"/>
      <c r="I166" s="183"/>
    </row>
    <row r="167" spans="1:9">
      <c r="A167" s="183"/>
      <c r="B167" s="183"/>
      <c r="C167" s="183"/>
      <c r="D167" s="183"/>
      <c r="E167" s="183"/>
      <c r="F167" s="183"/>
      <c r="G167" s="183"/>
      <c r="H167" s="183"/>
      <c r="I167" s="183"/>
    </row>
    <row r="168" spans="1:9">
      <c r="A168" s="183"/>
      <c r="B168" s="183"/>
      <c r="C168" s="183"/>
      <c r="D168" s="183"/>
      <c r="E168" s="183"/>
      <c r="F168" s="183"/>
      <c r="G168" s="183"/>
      <c r="H168" s="183"/>
      <c r="I168" s="183"/>
    </row>
    <row r="169" spans="1:9">
      <c r="A169" s="183"/>
      <c r="B169" s="183"/>
      <c r="C169" s="183"/>
      <c r="D169" s="183"/>
      <c r="E169" s="183"/>
      <c r="F169" s="183"/>
      <c r="G169" s="183"/>
      <c r="H169" s="183"/>
      <c r="I169" s="183"/>
    </row>
    <row r="170" spans="1:9">
      <c r="A170" s="183"/>
      <c r="B170" s="183"/>
      <c r="C170" s="183"/>
      <c r="D170" s="183"/>
      <c r="E170" s="183"/>
      <c r="F170" s="183"/>
      <c r="G170" s="183"/>
      <c r="H170" s="183"/>
      <c r="I170" s="183"/>
    </row>
    <row r="171" spans="1:9">
      <c r="A171" s="183"/>
      <c r="B171" s="183"/>
      <c r="C171" s="183"/>
      <c r="D171" s="183"/>
      <c r="E171" s="183"/>
      <c r="F171" s="183"/>
      <c r="G171" s="183"/>
      <c r="H171" s="183"/>
      <c r="I171" s="183"/>
    </row>
    <row r="172" spans="1:9">
      <c r="A172" s="183"/>
      <c r="B172" s="183"/>
      <c r="C172" s="183"/>
      <c r="D172" s="183"/>
      <c r="E172" s="183"/>
      <c r="F172" s="183"/>
      <c r="G172" s="183"/>
      <c r="H172" s="183"/>
      <c r="I172" s="183"/>
    </row>
    <row r="173" spans="1:9">
      <c r="A173" s="183"/>
      <c r="B173" s="183"/>
      <c r="C173" s="183"/>
      <c r="D173" s="183"/>
      <c r="E173" s="183"/>
      <c r="F173" s="183"/>
      <c r="G173" s="183"/>
      <c r="H173" s="183"/>
      <c r="I173" s="183"/>
    </row>
    <row r="174" spans="1:9">
      <c r="A174" s="183"/>
      <c r="B174" s="183"/>
      <c r="C174" s="183"/>
      <c r="D174" s="183"/>
      <c r="E174" s="183"/>
      <c r="F174" s="183"/>
      <c r="G174" s="183"/>
      <c r="H174" s="183"/>
      <c r="I174" s="183"/>
    </row>
    <row r="175" spans="1:9">
      <c r="A175" s="183"/>
      <c r="B175" s="183"/>
      <c r="C175" s="183"/>
      <c r="D175" s="183"/>
      <c r="E175" s="183"/>
      <c r="F175" s="183"/>
      <c r="G175" s="183"/>
      <c r="H175" s="183"/>
      <c r="I175" s="183"/>
    </row>
    <row r="176" spans="1:9">
      <c r="A176" s="183"/>
      <c r="B176" s="183"/>
      <c r="C176" s="183"/>
      <c r="D176" s="183"/>
      <c r="E176" s="183"/>
      <c r="F176" s="183"/>
      <c r="G176" s="183"/>
      <c r="H176" s="183"/>
      <c r="I176" s="183"/>
    </row>
    <row r="177" spans="1:9">
      <c r="A177" s="183"/>
      <c r="B177" s="183"/>
      <c r="C177" s="183"/>
      <c r="D177" s="183"/>
      <c r="E177" s="183"/>
      <c r="F177" s="183"/>
      <c r="G177" s="183"/>
      <c r="H177" s="183"/>
      <c r="I177" s="183"/>
    </row>
    <row r="178" spans="1:9">
      <c r="A178" s="183"/>
      <c r="B178" s="183"/>
      <c r="C178" s="183"/>
      <c r="D178" s="183"/>
      <c r="E178" s="183"/>
      <c r="F178" s="183"/>
      <c r="G178" s="183"/>
      <c r="H178" s="183"/>
      <c r="I178" s="183"/>
    </row>
    <row r="179" spans="1:9">
      <c r="A179" s="183"/>
      <c r="B179" s="183"/>
      <c r="C179" s="183"/>
      <c r="D179" s="183"/>
      <c r="E179" s="183"/>
      <c r="F179" s="183"/>
      <c r="G179" s="183"/>
      <c r="H179" s="183"/>
      <c r="I179" s="183"/>
    </row>
    <row r="180" spans="1:9">
      <c r="A180" s="183"/>
      <c r="B180" s="183"/>
      <c r="C180" s="183"/>
      <c r="D180" s="183"/>
      <c r="E180" s="183"/>
      <c r="F180" s="183"/>
      <c r="G180" s="183"/>
      <c r="H180" s="183"/>
      <c r="I180" s="183"/>
    </row>
    <row r="181" spans="1:9">
      <c r="A181" s="183"/>
      <c r="B181" s="183"/>
      <c r="C181" s="183"/>
      <c r="D181" s="183"/>
      <c r="E181" s="183"/>
      <c r="F181" s="183"/>
      <c r="G181" s="183"/>
      <c r="H181" s="183"/>
      <c r="I181" s="183"/>
    </row>
    <row r="182" spans="1:9">
      <c r="A182" s="183"/>
      <c r="B182" s="183"/>
      <c r="C182" s="183"/>
      <c r="D182" s="183"/>
      <c r="E182" s="183"/>
      <c r="F182" s="183"/>
      <c r="G182" s="183"/>
      <c r="H182" s="183"/>
      <c r="I182" s="183"/>
    </row>
    <row r="183" spans="1:9">
      <c r="A183" s="183"/>
      <c r="B183" s="183"/>
      <c r="C183" s="183"/>
      <c r="D183" s="183"/>
      <c r="E183" s="183"/>
      <c r="F183" s="183"/>
      <c r="G183" s="183"/>
      <c r="H183" s="183"/>
      <c r="I183" s="183"/>
    </row>
    <row r="184" spans="1:9">
      <c r="A184" s="183"/>
      <c r="B184" s="183"/>
      <c r="C184" s="183"/>
      <c r="D184" s="183"/>
      <c r="E184" s="183"/>
      <c r="F184" s="183"/>
      <c r="G184" s="183"/>
      <c r="H184" s="183"/>
      <c r="I184" s="183"/>
    </row>
    <row r="185" spans="1:9">
      <c r="A185" s="183"/>
      <c r="B185" s="183"/>
      <c r="C185" s="183"/>
      <c r="D185" s="183"/>
      <c r="E185" s="183"/>
      <c r="F185" s="183"/>
      <c r="G185" s="183"/>
      <c r="H185" s="183"/>
      <c r="I185" s="183"/>
    </row>
    <row r="186" spans="1:9">
      <c r="A186" s="183"/>
      <c r="B186" s="183"/>
      <c r="C186" s="183"/>
      <c r="D186" s="183"/>
      <c r="E186" s="183"/>
      <c r="F186" s="183"/>
      <c r="G186" s="183"/>
      <c r="H186" s="183"/>
      <c r="I186" s="183"/>
    </row>
    <row r="187" spans="1:9">
      <c r="A187" s="183"/>
      <c r="B187" s="183"/>
      <c r="C187" s="183"/>
      <c r="D187" s="183"/>
      <c r="E187" s="183"/>
      <c r="F187" s="183"/>
      <c r="G187" s="183"/>
      <c r="H187" s="183"/>
      <c r="I187" s="183"/>
    </row>
    <row r="188" spans="1:9">
      <c r="A188" s="183"/>
      <c r="B188" s="183"/>
      <c r="C188" s="183"/>
      <c r="D188" s="183"/>
      <c r="E188" s="183"/>
      <c r="F188" s="183"/>
      <c r="G188" s="183"/>
      <c r="H188" s="183"/>
      <c r="I188" s="183"/>
    </row>
    <row r="189" spans="1:9">
      <c r="A189" s="183"/>
      <c r="B189" s="183"/>
      <c r="C189" s="183"/>
      <c r="D189" s="183"/>
      <c r="E189" s="183"/>
      <c r="F189" s="183"/>
      <c r="G189" s="183"/>
      <c r="H189" s="183"/>
      <c r="I189" s="183"/>
    </row>
    <row r="190" spans="1:9">
      <c r="A190" s="183"/>
      <c r="B190" s="183"/>
      <c r="C190" s="183"/>
      <c r="D190" s="183"/>
      <c r="E190" s="183"/>
      <c r="F190" s="183"/>
      <c r="G190" s="183"/>
      <c r="H190" s="183"/>
      <c r="I190" s="183"/>
    </row>
  </sheetData>
  <mergeCells count="2">
    <mergeCell ref="A2:I2"/>
    <mergeCell ref="B16:I16"/>
  </mergeCells>
  <pageMargins left="0.7" right="0.7" top="0.75" bottom="0.75" header="0.3" footer="0.3"/>
</worksheet>
</file>

<file path=xl/worksheets/sheet23.xml><?xml version="1.0" encoding="utf-8"?>
<worksheet xmlns="http://schemas.openxmlformats.org/spreadsheetml/2006/main" xmlns:r="http://schemas.openxmlformats.org/officeDocument/2006/relationships">
  <dimension ref="A1:I18"/>
  <sheetViews>
    <sheetView workbookViewId="0">
      <selection activeCell="K19" sqref="K19"/>
    </sheetView>
  </sheetViews>
  <sheetFormatPr defaultRowHeight="15"/>
  <sheetData>
    <row r="1" spans="1:9">
      <c r="A1" s="299" t="s">
        <v>0</v>
      </c>
      <c r="B1" s="299"/>
      <c r="C1" s="299"/>
      <c r="D1" s="299"/>
      <c r="E1" s="299"/>
      <c r="F1" s="299"/>
      <c r="G1" s="299"/>
      <c r="H1" s="299"/>
      <c r="I1" s="299"/>
    </row>
    <row r="2" spans="1:9">
      <c r="A2" s="299" t="s">
        <v>1</v>
      </c>
      <c r="B2" s="299"/>
      <c r="C2" s="299"/>
      <c r="D2" s="299"/>
      <c r="E2" s="299"/>
      <c r="F2" s="299"/>
      <c r="G2" s="299"/>
      <c r="H2" s="299"/>
      <c r="I2" s="299"/>
    </row>
    <row r="8" spans="1:9">
      <c r="A8" s="289" t="s">
        <v>33</v>
      </c>
      <c r="B8" s="290"/>
      <c r="C8" s="290"/>
      <c r="D8" s="290"/>
      <c r="E8" s="290"/>
      <c r="F8" s="290"/>
      <c r="G8" s="290"/>
      <c r="H8" s="290"/>
      <c r="I8" s="291"/>
    </row>
    <row r="9" spans="1:9">
      <c r="A9" s="192" t="s">
        <v>3</v>
      </c>
      <c r="B9" s="259" t="s">
        <v>4</v>
      </c>
      <c r="C9" s="259"/>
      <c r="D9" s="259"/>
      <c r="E9" s="259"/>
      <c r="F9" s="272" t="s">
        <v>5</v>
      </c>
      <c r="G9" s="272"/>
      <c r="H9" s="272" t="s">
        <v>6</v>
      </c>
      <c r="I9" s="273"/>
    </row>
    <row r="10" spans="1:9">
      <c r="A10" s="192"/>
      <c r="B10" s="274"/>
      <c r="C10" s="275"/>
      <c r="D10" s="275"/>
      <c r="E10" s="276"/>
      <c r="F10" s="277"/>
      <c r="G10" s="278"/>
      <c r="H10" s="277" t="s">
        <v>7</v>
      </c>
      <c r="I10" s="278"/>
    </row>
    <row r="11" spans="1:9">
      <c r="A11" s="193" t="s">
        <v>8</v>
      </c>
      <c r="B11" s="259" t="s">
        <v>34</v>
      </c>
      <c r="C11" s="259"/>
      <c r="D11" s="259"/>
      <c r="E11" s="259"/>
      <c r="F11" s="260"/>
      <c r="G11" s="260"/>
      <c r="H11" s="260"/>
      <c r="I11" s="260"/>
    </row>
    <row r="12" spans="1:9">
      <c r="A12" s="193" t="s">
        <v>10</v>
      </c>
      <c r="B12" s="259" t="s">
        <v>35</v>
      </c>
      <c r="C12" s="259"/>
      <c r="D12" s="259"/>
      <c r="E12" s="259"/>
      <c r="F12" s="260"/>
      <c r="G12" s="260"/>
      <c r="H12" s="260"/>
      <c r="I12" s="260"/>
    </row>
    <row r="13" spans="1:9">
      <c r="A13" s="193" t="s">
        <v>12</v>
      </c>
      <c r="B13" s="259" t="s">
        <v>36</v>
      </c>
      <c r="C13" s="259"/>
      <c r="D13" s="259"/>
      <c r="E13" s="259"/>
      <c r="F13" s="261"/>
      <c r="G13" s="261"/>
      <c r="H13" s="260"/>
      <c r="I13" s="260"/>
    </row>
    <row r="14" spans="1:9">
      <c r="A14" s="193" t="s">
        <v>14</v>
      </c>
      <c r="B14" s="282" t="s">
        <v>37</v>
      </c>
      <c r="C14" s="283"/>
      <c r="D14" s="283"/>
      <c r="E14" s="284"/>
      <c r="F14" s="285"/>
      <c r="G14" s="286"/>
      <c r="H14" s="285"/>
      <c r="I14" s="286"/>
    </row>
    <row r="15" spans="1:9">
      <c r="A15" s="262" t="s">
        <v>38</v>
      </c>
      <c r="B15" s="263"/>
      <c r="C15" s="263"/>
      <c r="D15" s="263"/>
      <c r="E15" s="264"/>
      <c r="F15" s="287"/>
      <c r="G15" s="287"/>
      <c r="H15" s="288"/>
      <c r="I15" s="288"/>
    </row>
    <row r="16" spans="1:9">
      <c r="A16" s="293" t="s">
        <v>956</v>
      </c>
      <c r="B16" s="293"/>
      <c r="C16" s="293"/>
      <c r="D16" s="293"/>
      <c r="E16" s="293"/>
      <c r="F16" s="293"/>
      <c r="G16" s="304"/>
      <c r="H16" s="304"/>
      <c r="I16" s="195"/>
    </row>
    <row r="17" spans="1:9">
      <c r="A17" s="259" t="s">
        <v>899</v>
      </c>
      <c r="B17" s="259"/>
      <c r="C17" s="259"/>
      <c r="D17" s="259"/>
      <c r="E17" s="259"/>
      <c r="F17" s="259"/>
      <c r="G17" s="312"/>
      <c r="H17" s="312"/>
      <c r="I17" s="194"/>
    </row>
    <row r="18" spans="1:9">
      <c r="A18" s="297" t="s">
        <v>957</v>
      </c>
      <c r="B18" s="297"/>
      <c r="C18" s="297"/>
      <c r="D18" s="297"/>
      <c r="E18" s="297"/>
      <c r="F18" s="297"/>
      <c r="G18" s="304"/>
      <c r="H18" s="304"/>
      <c r="I18" s="194"/>
    </row>
  </sheetData>
  <mergeCells count="30">
    <mergeCell ref="A1:I1"/>
    <mergeCell ref="A2:I2"/>
    <mergeCell ref="A8:I8"/>
    <mergeCell ref="B9:E9"/>
    <mergeCell ref="F9:G9"/>
    <mergeCell ref="H9:I9"/>
    <mergeCell ref="B10:E10"/>
    <mergeCell ref="F10:G10"/>
    <mergeCell ref="H10:I10"/>
    <mergeCell ref="B11:E11"/>
    <mergeCell ref="F11:G11"/>
    <mergeCell ref="H11:I11"/>
    <mergeCell ref="B12:E12"/>
    <mergeCell ref="F12:G12"/>
    <mergeCell ref="H12:I12"/>
    <mergeCell ref="B13:E13"/>
    <mergeCell ref="F13:G13"/>
    <mergeCell ref="H13:I13"/>
    <mergeCell ref="B14:E14"/>
    <mergeCell ref="F14:G14"/>
    <mergeCell ref="H14:I14"/>
    <mergeCell ref="A15:E15"/>
    <mergeCell ref="F15:G15"/>
    <mergeCell ref="H15:I15"/>
    <mergeCell ref="A16:F16"/>
    <mergeCell ref="G16:H16"/>
    <mergeCell ref="A17:F17"/>
    <mergeCell ref="G17:H17"/>
    <mergeCell ref="A18:F18"/>
    <mergeCell ref="G18:H18"/>
  </mergeCells>
  <pageMargins left="0.7" right="0.7" top="0.75" bottom="0.75" header="0.3" footer="0.3"/>
</worksheet>
</file>

<file path=xl/worksheets/sheet24.xml><?xml version="1.0" encoding="utf-8"?>
<worksheet xmlns="http://schemas.openxmlformats.org/spreadsheetml/2006/main" xmlns:r="http://schemas.openxmlformats.org/officeDocument/2006/relationships">
  <dimension ref="A1:I205"/>
  <sheetViews>
    <sheetView workbookViewId="0">
      <selection activeCell="I207" sqref="I207"/>
    </sheetView>
  </sheetViews>
  <sheetFormatPr defaultRowHeight="12.75"/>
  <cols>
    <col min="1" max="1" width="4.28515625" style="200" customWidth="1"/>
    <col min="2" max="2" width="9.28515625" style="201" customWidth="1"/>
    <col min="3" max="3" width="45.7109375" style="201" customWidth="1"/>
    <col min="4" max="4" width="6.7109375" style="203" customWidth="1"/>
    <col min="5" max="5" width="6.7109375" style="201" customWidth="1"/>
    <col min="6" max="7" width="8.28515625" style="203" customWidth="1"/>
    <col min="8" max="9" width="8" style="203" bestFit="1" customWidth="1"/>
    <col min="10" max="10" width="15.7109375" style="201" customWidth="1"/>
    <col min="11" max="256" width="9.140625" style="201"/>
    <col min="257" max="257" width="4.28515625" style="201" customWidth="1"/>
    <col min="258" max="258" width="9.28515625" style="201" customWidth="1"/>
    <col min="259" max="259" width="36.7109375" style="201" customWidth="1"/>
    <col min="260" max="261" width="6.7109375" style="201" customWidth="1"/>
    <col min="262" max="263" width="8.28515625" style="201" customWidth="1"/>
    <col min="264" max="265" width="8" style="201" bestFit="1" customWidth="1"/>
    <col min="266" max="266" width="15.7109375" style="201" customWidth="1"/>
    <col min="267" max="512" width="9.140625" style="201"/>
    <col min="513" max="513" width="4.28515625" style="201" customWidth="1"/>
    <col min="514" max="514" width="9.28515625" style="201" customWidth="1"/>
    <col min="515" max="515" width="36.7109375" style="201" customWidth="1"/>
    <col min="516" max="517" width="6.7109375" style="201" customWidth="1"/>
    <col min="518" max="519" width="8.28515625" style="201" customWidth="1"/>
    <col min="520" max="521" width="8" style="201" bestFit="1" customWidth="1"/>
    <col min="522" max="522" width="15.7109375" style="201" customWidth="1"/>
    <col min="523" max="768" width="9.140625" style="201"/>
    <col min="769" max="769" width="4.28515625" style="201" customWidth="1"/>
    <col min="770" max="770" width="9.28515625" style="201" customWidth="1"/>
    <col min="771" max="771" width="36.7109375" style="201" customWidth="1"/>
    <col min="772" max="773" width="6.7109375" style="201" customWidth="1"/>
    <col min="774" max="775" width="8.28515625" style="201" customWidth="1"/>
    <col min="776" max="777" width="8" style="201" bestFit="1" customWidth="1"/>
    <col min="778" max="778" width="15.7109375" style="201" customWidth="1"/>
    <col min="779" max="1024" width="9.140625" style="201"/>
    <col min="1025" max="1025" width="4.28515625" style="201" customWidth="1"/>
    <col min="1026" max="1026" width="9.28515625" style="201" customWidth="1"/>
    <col min="1027" max="1027" width="36.7109375" style="201" customWidth="1"/>
    <col min="1028" max="1029" width="6.7109375" style="201" customWidth="1"/>
    <col min="1030" max="1031" width="8.28515625" style="201" customWidth="1"/>
    <col min="1032" max="1033" width="8" style="201" bestFit="1" customWidth="1"/>
    <col min="1034" max="1034" width="15.7109375" style="201" customWidth="1"/>
    <col min="1035" max="1280" width="9.140625" style="201"/>
    <col min="1281" max="1281" width="4.28515625" style="201" customWidth="1"/>
    <col min="1282" max="1282" width="9.28515625" style="201" customWidth="1"/>
    <col min="1283" max="1283" width="36.7109375" style="201" customWidth="1"/>
    <col min="1284" max="1285" width="6.7109375" style="201" customWidth="1"/>
    <col min="1286" max="1287" width="8.28515625" style="201" customWidth="1"/>
    <col min="1288" max="1289" width="8" style="201" bestFit="1" customWidth="1"/>
    <col min="1290" max="1290" width="15.7109375" style="201" customWidth="1"/>
    <col min="1291" max="1536" width="9.140625" style="201"/>
    <col min="1537" max="1537" width="4.28515625" style="201" customWidth="1"/>
    <col min="1538" max="1538" width="9.28515625" style="201" customWidth="1"/>
    <col min="1539" max="1539" width="36.7109375" style="201" customWidth="1"/>
    <col min="1540" max="1541" width="6.7109375" style="201" customWidth="1"/>
    <col min="1542" max="1543" width="8.28515625" style="201" customWidth="1"/>
    <col min="1544" max="1545" width="8" style="201" bestFit="1" customWidth="1"/>
    <col min="1546" max="1546" width="15.7109375" style="201" customWidth="1"/>
    <col min="1547" max="1792" width="9.140625" style="201"/>
    <col min="1793" max="1793" width="4.28515625" style="201" customWidth="1"/>
    <col min="1794" max="1794" width="9.28515625" style="201" customWidth="1"/>
    <col min="1795" max="1795" width="36.7109375" style="201" customWidth="1"/>
    <col min="1796" max="1797" width="6.7109375" style="201" customWidth="1"/>
    <col min="1798" max="1799" width="8.28515625" style="201" customWidth="1"/>
    <col min="1800" max="1801" width="8" style="201" bestFit="1" customWidth="1"/>
    <col min="1802" max="1802" width="15.7109375" style="201" customWidth="1"/>
    <col min="1803" max="2048" width="9.140625" style="201"/>
    <col min="2049" max="2049" width="4.28515625" style="201" customWidth="1"/>
    <col min="2050" max="2050" width="9.28515625" style="201" customWidth="1"/>
    <col min="2051" max="2051" width="36.7109375" style="201" customWidth="1"/>
    <col min="2052" max="2053" width="6.7109375" style="201" customWidth="1"/>
    <col min="2054" max="2055" width="8.28515625" style="201" customWidth="1"/>
    <col min="2056" max="2057" width="8" style="201" bestFit="1" customWidth="1"/>
    <col min="2058" max="2058" width="15.7109375" style="201" customWidth="1"/>
    <col min="2059" max="2304" width="9.140625" style="201"/>
    <col min="2305" max="2305" width="4.28515625" style="201" customWidth="1"/>
    <col min="2306" max="2306" width="9.28515625" style="201" customWidth="1"/>
    <col min="2307" max="2307" width="36.7109375" style="201" customWidth="1"/>
    <col min="2308" max="2309" width="6.7109375" style="201" customWidth="1"/>
    <col min="2310" max="2311" width="8.28515625" style="201" customWidth="1"/>
    <col min="2312" max="2313" width="8" style="201" bestFit="1" customWidth="1"/>
    <col min="2314" max="2314" width="15.7109375" style="201" customWidth="1"/>
    <col min="2315" max="2560" width="9.140625" style="201"/>
    <col min="2561" max="2561" width="4.28515625" style="201" customWidth="1"/>
    <col min="2562" max="2562" width="9.28515625" style="201" customWidth="1"/>
    <col min="2563" max="2563" width="36.7109375" style="201" customWidth="1"/>
    <col min="2564" max="2565" width="6.7109375" style="201" customWidth="1"/>
    <col min="2566" max="2567" width="8.28515625" style="201" customWidth="1"/>
    <col min="2568" max="2569" width="8" style="201" bestFit="1" customWidth="1"/>
    <col min="2570" max="2570" width="15.7109375" style="201" customWidth="1"/>
    <col min="2571" max="2816" width="9.140625" style="201"/>
    <col min="2817" max="2817" width="4.28515625" style="201" customWidth="1"/>
    <col min="2818" max="2818" width="9.28515625" style="201" customWidth="1"/>
    <col min="2819" max="2819" width="36.7109375" style="201" customWidth="1"/>
    <col min="2820" max="2821" width="6.7109375" style="201" customWidth="1"/>
    <col min="2822" max="2823" width="8.28515625" style="201" customWidth="1"/>
    <col min="2824" max="2825" width="8" style="201" bestFit="1" customWidth="1"/>
    <col min="2826" max="2826" width="15.7109375" style="201" customWidth="1"/>
    <col min="2827" max="3072" width="9.140625" style="201"/>
    <col min="3073" max="3073" width="4.28515625" style="201" customWidth="1"/>
    <col min="3074" max="3074" width="9.28515625" style="201" customWidth="1"/>
    <col min="3075" max="3075" width="36.7109375" style="201" customWidth="1"/>
    <col min="3076" max="3077" width="6.7109375" style="201" customWidth="1"/>
    <col min="3078" max="3079" width="8.28515625" style="201" customWidth="1"/>
    <col min="3080" max="3081" width="8" style="201" bestFit="1" customWidth="1"/>
    <col min="3082" max="3082" width="15.7109375" style="201" customWidth="1"/>
    <col min="3083" max="3328" width="9.140625" style="201"/>
    <col min="3329" max="3329" width="4.28515625" style="201" customWidth="1"/>
    <col min="3330" max="3330" width="9.28515625" style="201" customWidth="1"/>
    <col min="3331" max="3331" width="36.7109375" style="201" customWidth="1"/>
    <col min="3332" max="3333" width="6.7109375" style="201" customWidth="1"/>
    <col min="3334" max="3335" width="8.28515625" style="201" customWidth="1"/>
    <col min="3336" max="3337" width="8" style="201" bestFit="1" customWidth="1"/>
    <col min="3338" max="3338" width="15.7109375" style="201" customWidth="1"/>
    <col min="3339" max="3584" width="9.140625" style="201"/>
    <col min="3585" max="3585" width="4.28515625" style="201" customWidth="1"/>
    <col min="3586" max="3586" width="9.28515625" style="201" customWidth="1"/>
    <col min="3587" max="3587" width="36.7109375" style="201" customWidth="1"/>
    <col min="3588" max="3589" width="6.7109375" style="201" customWidth="1"/>
    <col min="3590" max="3591" width="8.28515625" style="201" customWidth="1"/>
    <col min="3592" max="3593" width="8" style="201" bestFit="1" customWidth="1"/>
    <col min="3594" max="3594" width="15.7109375" style="201" customWidth="1"/>
    <col min="3595" max="3840" width="9.140625" style="201"/>
    <col min="3841" max="3841" width="4.28515625" style="201" customWidth="1"/>
    <col min="3842" max="3842" width="9.28515625" style="201" customWidth="1"/>
    <col min="3843" max="3843" width="36.7109375" style="201" customWidth="1"/>
    <col min="3844" max="3845" width="6.7109375" style="201" customWidth="1"/>
    <col min="3846" max="3847" width="8.28515625" style="201" customWidth="1"/>
    <col min="3848" max="3849" width="8" style="201" bestFit="1" customWidth="1"/>
    <col min="3850" max="3850" width="15.7109375" style="201" customWidth="1"/>
    <col min="3851" max="4096" width="9.140625" style="201"/>
    <col min="4097" max="4097" width="4.28515625" style="201" customWidth="1"/>
    <col min="4098" max="4098" width="9.28515625" style="201" customWidth="1"/>
    <col min="4099" max="4099" width="36.7109375" style="201" customWidth="1"/>
    <col min="4100" max="4101" width="6.7109375" style="201" customWidth="1"/>
    <col min="4102" max="4103" width="8.28515625" style="201" customWidth="1"/>
    <col min="4104" max="4105" width="8" style="201" bestFit="1" customWidth="1"/>
    <col min="4106" max="4106" width="15.7109375" style="201" customWidth="1"/>
    <col min="4107" max="4352" width="9.140625" style="201"/>
    <col min="4353" max="4353" width="4.28515625" style="201" customWidth="1"/>
    <col min="4354" max="4354" width="9.28515625" style="201" customWidth="1"/>
    <col min="4355" max="4355" width="36.7109375" style="201" customWidth="1"/>
    <col min="4356" max="4357" width="6.7109375" style="201" customWidth="1"/>
    <col min="4358" max="4359" width="8.28515625" style="201" customWidth="1"/>
    <col min="4360" max="4361" width="8" style="201" bestFit="1" customWidth="1"/>
    <col min="4362" max="4362" width="15.7109375" style="201" customWidth="1"/>
    <col min="4363" max="4608" width="9.140625" style="201"/>
    <col min="4609" max="4609" width="4.28515625" style="201" customWidth="1"/>
    <col min="4610" max="4610" width="9.28515625" style="201" customWidth="1"/>
    <col min="4611" max="4611" width="36.7109375" style="201" customWidth="1"/>
    <col min="4612" max="4613" width="6.7109375" style="201" customWidth="1"/>
    <col min="4614" max="4615" width="8.28515625" style="201" customWidth="1"/>
    <col min="4616" max="4617" width="8" style="201" bestFit="1" customWidth="1"/>
    <col min="4618" max="4618" width="15.7109375" style="201" customWidth="1"/>
    <col min="4619" max="4864" width="9.140625" style="201"/>
    <col min="4865" max="4865" width="4.28515625" style="201" customWidth="1"/>
    <col min="4866" max="4866" width="9.28515625" style="201" customWidth="1"/>
    <col min="4867" max="4867" width="36.7109375" style="201" customWidth="1"/>
    <col min="4868" max="4869" width="6.7109375" style="201" customWidth="1"/>
    <col min="4870" max="4871" width="8.28515625" style="201" customWidth="1"/>
    <col min="4872" max="4873" width="8" style="201" bestFit="1" customWidth="1"/>
    <col min="4874" max="4874" width="15.7109375" style="201" customWidth="1"/>
    <col min="4875" max="5120" width="9.140625" style="201"/>
    <col min="5121" max="5121" width="4.28515625" style="201" customWidth="1"/>
    <col min="5122" max="5122" width="9.28515625" style="201" customWidth="1"/>
    <col min="5123" max="5123" width="36.7109375" style="201" customWidth="1"/>
    <col min="5124" max="5125" width="6.7109375" style="201" customWidth="1"/>
    <col min="5126" max="5127" width="8.28515625" style="201" customWidth="1"/>
    <col min="5128" max="5129" width="8" style="201" bestFit="1" customWidth="1"/>
    <col min="5130" max="5130" width="15.7109375" style="201" customWidth="1"/>
    <col min="5131" max="5376" width="9.140625" style="201"/>
    <col min="5377" max="5377" width="4.28515625" style="201" customWidth="1"/>
    <col min="5378" max="5378" width="9.28515625" style="201" customWidth="1"/>
    <col min="5379" max="5379" width="36.7109375" style="201" customWidth="1"/>
    <col min="5380" max="5381" width="6.7109375" style="201" customWidth="1"/>
    <col min="5382" max="5383" width="8.28515625" style="201" customWidth="1"/>
    <col min="5384" max="5385" width="8" style="201" bestFit="1" customWidth="1"/>
    <col min="5386" max="5386" width="15.7109375" style="201" customWidth="1"/>
    <col min="5387" max="5632" width="9.140625" style="201"/>
    <col min="5633" max="5633" width="4.28515625" style="201" customWidth="1"/>
    <col min="5634" max="5634" width="9.28515625" style="201" customWidth="1"/>
    <col min="5635" max="5635" width="36.7109375" style="201" customWidth="1"/>
    <col min="5636" max="5637" width="6.7109375" style="201" customWidth="1"/>
    <col min="5638" max="5639" width="8.28515625" style="201" customWidth="1"/>
    <col min="5640" max="5641" width="8" style="201" bestFit="1" customWidth="1"/>
    <col min="5642" max="5642" width="15.7109375" style="201" customWidth="1"/>
    <col min="5643" max="5888" width="9.140625" style="201"/>
    <col min="5889" max="5889" width="4.28515625" style="201" customWidth="1"/>
    <col min="5890" max="5890" width="9.28515625" style="201" customWidth="1"/>
    <col min="5891" max="5891" width="36.7109375" style="201" customWidth="1"/>
    <col min="5892" max="5893" width="6.7109375" style="201" customWidth="1"/>
    <col min="5894" max="5895" width="8.28515625" style="201" customWidth="1"/>
    <col min="5896" max="5897" width="8" style="201" bestFit="1" customWidth="1"/>
    <col min="5898" max="5898" width="15.7109375" style="201" customWidth="1"/>
    <col min="5899" max="6144" width="9.140625" style="201"/>
    <col min="6145" max="6145" width="4.28515625" style="201" customWidth="1"/>
    <col min="6146" max="6146" width="9.28515625" style="201" customWidth="1"/>
    <col min="6147" max="6147" width="36.7109375" style="201" customWidth="1"/>
    <col min="6148" max="6149" width="6.7109375" style="201" customWidth="1"/>
    <col min="6150" max="6151" width="8.28515625" style="201" customWidth="1"/>
    <col min="6152" max="6153" width="8" style="201" bestFit="1" customWidth="1"/>
    <col min="6154" max="6154" width="15.7109375" style="201" customWidth="1"/>
    <col min="6155" max="6400" width="9.140625" style="201"/>
    <col min="6401" max="6401" width="4.28515625" style="201" customWidth="1"/>
    <col min="6402" max="6402" width="9.28515625" style="201" customWidth="1"/>
    <col min="6403" max="6403" width="36.7109375" style="201" customWidth="1"/>
    <col min="6404" max="6405" width="6.7109375" style="201" customWidth="1"/>
    <col min="6406" max="6407" width="8.28515625" style="201" customWidth="1"/>
    <col min="6408" max="6409" width="8" style="201" bestFit="1" customWidth="1"/>
    <col min="6410" max="6410" width="15.7109375" style="201" customWidth="1"/>
    <col min="6411" max="6656" width="9.140625" style="201"/>
    <col min="6657" max="6657" width="4.28515625" style="201" customWidth="1"/>
    <col min="6658" max="6658" width="9.28515625" style="201" customWidth="1"/>
    <col min="6659" max="6659" width="36.7109375" style="201" customWidth="1"/>
    <col min="6660" max="6661" width="6.7109375" style="201" customWidth="1"/>
    <col min="6662" max="6663" width="8.28515625" style="201" customWidth="1"/>
    <col min="6664" max="6665" width="8" style="201" bestFit="1" customWidth="1"/>
    <col min="6666" max="6666" width="15.7109375" style="201" customWidth="1"/>
    <col min="6667" max="6912" width="9.140625" style="201"/>
    <col min="6913" max="6913" width="4.28515625" style="201" customWidth="1"/>
    <col min="6914" max="6914" width="9.28515625" style="201" customWidth="1"/>
    <col min="6915" max="6915" width="36.7109375" style="201" customWidth="1"/>
    <col min="6916" max="6917" width="6.7109375" style="201" customWidth="1"/>
    <col min="6918" max="6919" width="8.28515625" style="201" customWidth="1"/>
    <col min="6920" max="6921" width="8" style="201" bestFit="1" customWidth="1"/>
    <col min="6922" max="6922" width="15.7109375" style="201" customWidth="1"/>
    <col min="6923" max="7168" width="9.140625" style="201"/>
    <col min="7169" max="7169" width="4.28515625" style="201" customWidth="1"/>
    <col min="7170" max="7170" width="9.28515625" style="201" customWidth="1"/>
    <col min="7171" max="7171" width="36.7109375" style="201" customWidth="1"/>
    <col min="7172" max="7173" width="6.7109375" style="201" customWidth="1"/>
    <col min="7174" max="7175" width="8.28515625" style="201" customWidth="1"/>
    <col min="7176" max="7177" width="8" style="201" bestFit="1" customWidth="1"/>
    <col min="7178" max="7178" width="15.7109375" style="201" customWidth="1"/>
    <col min="7179" max="7424" width="9.140625" style="201"/>
    <col min="7425" max="7425" width="4.28515625" style="201" customWidth="1"/>
    <col min="7426" max="7426" width="9.28515625" style="201" customWidth="1"/>
    <col min="7427" max="7427" width="36.7109375" style="201" customWidth="1"/>
    <col min="7428" max="7429" width="6.7109375" style="201" customWidth="1"/>
    <col min="7430" max="7431" width="8.28515625" style="201" customWidth="1"/>
    <col min="7432" max="7433" width="8" style="201" bestFit="1" customWidth="1"/>
    <col min="7434" max="7434" width="15.7109375" style="201" customWidth="1"/>
    <col min="7435" max="7680" width="9.140625" style="201"/>
    <col min="7681" max="7681" width="4.28515625" style="201" customWidth="1"/>
    <col min="7682" max="7682" width="9.28515625" style="201" customWidth="1"/>
    <col min="7683" max="7683" width="36.7109375" style="201" customWidth="1"/>
    <col min="7684" max="7685" width="6.7109375" style="201" customWidth="1"/>
    <col min="7686" max="7687" width="8.28515625" style="201" customWidth="1"/>
    <col min="7688" max="7689" width="8" style="201" bestFit="1" customWidth="1"/>
    <col min="7690" max="7690" width="15.7109375" style="201" customWidth="1"/>
    <col min="7691" max="7936" width="9.140625" style="201"/>
    <col min="7937" max="7937" width="4.28515625" style="201" customWidth="1"/>
    <col min="7938" max="7938" width="9.28515625" style="201" customWidth="1"/>
    <col min="7939" max="7939" width="36.7109375" style="201" customWidth="1"/>
    <col min="7940" max="7941" width="6.7109375" style="201" customWidth="1"/>
    <col min="7942" max="7943" width="8.28515625" style="201" customWidth="1"/>
    <col min="7944" max="7945" width="8" style="201" bestFit="1" customWidth="1"/>
    <col min="7946" max="7946" width="15.7109375" style="201" customWidth="1"/>
    <col min="7947" max="8192" width="9.140625" style="201"/>
    <col min="8193" max="8193" width="4.28515625" style="201" customWidth="1"/>
    <col min="8194" max="8194" width="9.28515625" style="201" customWidth="1"/>
    <col min="8195" max="8195" width="36.7109375" style="201" customWidth="1"/>
    <col min="8196" max="8197" width="6.7109375" style="201" customWidth="1"/>
    <col min="8198" max="8199" width="8.28515625" style="201" customWidth="1"/>
    <col min="8200" max="8201" width="8" style="201" bestFit="1" customWidth="1"/>
    <col min="8202" max="8202" width="15.7109375" style="201" customWidth="1"/>
    <col min="8203" max="8448" width="9.140625" style="201"/>
    <col min="8449" max="8449" width="4.28515625" style="201" customWidth="1"/>
    <col min="8450" max="8450" width="9.28515625" style="201" customWidth="1"/>
    <col min="8451" max="8451" width="36.7109375" style="201" customWidth="1"/>
    <col min="8452" max="8453" width="6.7109375" style="201" customWidth="1"/>
    <col min="8454" max="8455" width="8.28515625" style="201" customWidth="1"/>
    <col min="8456" max="8457" width="8" style="201" bestFit="1" customWidth="1"/>
    <col min="8458" max="8458" width="15.7109375" style="201" customWidth="1"/>
    <col min="8459" max="8704" width="9.140625" style="201"/>
    <col min="8705" max="8705" width="4.28515625" style="201" customWidth="1"/>
    <col min="8706" max="8706" width="9.28515625" style="201" customWidth="1"/>
    <col min="8707" max="8707" width="36.7109375" style="201" customWidth="1"/>
    <col min="8708" max="8709" width="6.7109375" style="201" customWidth="1"/>
    <col min="8710" max="8711" width="8.28515625" style="201" customWidth="1"/>
    <col min="8712" max="8713" width="8" style="201" bestFit="1" customWidth="1"/>
    <col min="8714" max="8714" width="15.7109375" style="201" customWidth="1"/>
    <col min="8715" max="8960" width="9.140625" style="201"/>
    <col min="8961" max="8961" width="4.28515625" style="201" customWidth="1"/>
    <col min="8962" max="8962" width="9.28515625" style="201" customWidth="1"/>
    <col min="8963" max="8963" width="36.7109375" style="201" customWidth="1"/>
    <col min="8964" max="8965" width="6.7109375" style="201" customWidth="1"/>
    <col min="8966" max="8967" width="8.28515625" style="201" customWidth="1"/>
    <col min="8968" max="8969" width="8" style="201" bestFit="1" customWidth="1"/>
    <col min="8970" max="8970" width="15.7109375" style="201" customWidth="1"/>
    <col min="8971" max="9216" width="9.140625" style="201"/>
    <col min="9217" max="9217" width="4.28515625" style="201" customWidth="1"/>
    <col min="9218" max="9218" width="9.28515625" style="201" customWidth="1"/>
    <col min="9219" max="9219" width="36.7109375" style="201" customWidth="1"/>
    <col min="9220" max="9221" width="6.7109375" style="201" customWidth="1"/>
    <col min="9222" max="9223" width="8.28515625" style="201" customWidth="1"/>
    <col min="9224" max="9225" width="8" style="201" bestFit="1" customWidth="1"/>
    <col min="9226" max="9226" width="15.7109375" style="201" customWidth="1"/>
    <col min="9227" max="9472" width="9.140625" style="201"/>
    <col min="9473" max="9473" width="4.28515625" style="201" customWidth="1"/>
    <col min="9474" max="9474" width="9.28515625" style="201" customWidth="1"/>
    <col min="9475" max="9475" width="36.7109375" style="201" customWidth="1"/>
    <col min="9476" max="9477" width="6.7109375" style="201" customWidth="1"/>
    <col min="9478" max="9479" width="8.28515625" style="201" customWidth="1"/>
    <col min="9480" max="9481" width="8" style="201" bestFit="1" customWidth="1"/>
    <col min="9482" max="9482" width="15.7109375" style="201" customWidth="1"/>
    <col min="9483" max="9728" width="9.140625" style="201"/>
    <col min="9729" max="9729" width="4.28515625" style="201" customWidth="1"/>
    <col min="9730" max="9730" width="9.28515625" style="201" customWidth="1"/>
    <col min="9731" max="9731" width="36.7109375" style="201" customWidth="1"/>
    <col min="9732" max="9733" width="6.7109375" style="201" customWidth="1"/>
    <col min="9734" max="9735" width="8.28515625" style="201" customWidth="1"/>
    <col min="9736" max="9737" width="8" style="201" bestFit="1" customWidth="1"/>
    <col min="9738" max="9738" width="15.7109375" style="201" customWidth="1"/>
    <col min="9739" max="9984" width="9.140625" style="201"/>
    <col min="9985" max="9985" width="4.28515625" style="201" customWidth="1"/>
    <col min="9986" max="9986" width="9.28515625" style="201" customWidth="1"/>
    <col min="9987" max="9987" width="36.7109375" style="201" customWidth="1"/>
    <col min="9988" max="9989" width="6.7109375" style="201" customWidth="1"/>
    <col min="9990" max="9991" width="8.28515625" style="201" customWidth="1"/>
    <col min="9992" max="9993" width="8" style="201" bestFit="1" customWidth="1"/>
    <col min="9994" max="9994" width="15.7109375" style="201" customWidth="1"/>
    <col min="9995" max="10240" width="9.140625" style="201"/>
    <col min="10241" max="10241" width="4.28515625" style="201" customWidth="1"/>
    <col min="10242" max="10242" width="9.28515625" style="201" customWidth="1"/>
    <col min="10243" max="10243" width="36.7109375" style="201" customWidth="1"/>
    <col min="10244" max="10245" width="6.7109375" style="201" customWidth="1"/>
    <col min="10246" max="10247" width="8.28515625" style="201" customWidth="1"/>
    <col min="10248" max="10249" width="8" style="201" bestFit="1" customWidth="1"/>
    <col min="10250" max="10250" width="15.7109375" style="201" customWidth="1"/>
    <col min="10251" max="10496" width="9.140625" style="201"/>
    <col min="10497" max="10497" width="4.28515625" style="201" customWidth="1"/>
    <col min="10498" max="10498" width="9.28515625" style="201" customWidth="1"/>
    <col min="10499" max="10499" width="36.7109375" style="201" customWidth="1"/>
    <col min="10500" max="10501" width="6.7109375" style="201" customWidth="1"/>
    <col min="10502" max="10503" width="8.28515625" style="201" customWidth="1"/>
    <col min="10504" max="10505" width="8" style="201" bestFit="1" customWidth="1"/>
    <col min="10506" max="10506" width="15.7109375" style="201" customWidth="1"/>
    <col min="10507" max="10752" width="9.140625" style="201"/>
    <col min="10753" max="10753" width="4.28515625" style="201" customWidth="1"/>
    <col min="10754" max="10754" width="9.28515625" style="201" customWidth="1"/>
    <col min="10755" max="10755" width="36.7109375" style="201" customWidth="1"/>
    <col min="10756" max="10757" width="6.7109375" style="201" customWidth="1"/>
    <col min="10758" max="10759" width="8.28515625" style="201" customWidth="1"/>
    <col min="10760" max="10761" width="8" style="201" bestFit="1" customWidth="1"/>
    <col min="10762" max="10762" width="15.7109375" style="201" customWidth="1"/>
    <col min="10763" max="11008" width="9.140625" style="201"/>
    <col min="11009" max="11009" width="4.28515625" style="201" customWidth="1"/>
    <col min="11010" max="11010" width="9.28515625" style="201" customWidth="1"/>
    <col min="11011" max="11011" width="36.7109375" style="201" customWidth="1"/>
    <col min="11012" max="11013" width="6.7109375" style="201" customWidth="1"/>
    <col min="11014" max="11015" width="8.28515625" style="201" customWidth="1"/>
    <col min="11016" max="11017" width="8" style="201" bestFit="1" customWidth="1"/>
    <col min="11018" max="11018" width="15.7109375" style="201" customWidth="1"/>
    <col min="11019" max="11264" width="9.140625" style="201"/>
    <col min="11265" max="11265" width="4.28515625" style="201" customWidth="1"/>
    <col min="11266" max="11266" width="9.28515625" style="201" customWidth="1"/>
    <col min="11267" max="11267" width="36.7109375" style="201" customWidth="1"/>
    <col min="11268" max="11269" width="6.7109375" style="201" customWidth="1"/>
    <col min="11270" max="11271" width="8.28515625" style="201" customWidth="1"/>
    <col min="11272" max="11273" width="8" style="201" bestFit="1" customWidth="1"/>
    <col min="11274" max="11274" width="15.7109375" style="201" customWidth="1"/>
    <col min="11275" max="11520" width="9.140625" style="201"/>
    <col min="11521" max="11521" width="4.28515625" style="201" customWidth="1"/>
    <col min="11522" max="11522" width="9.28515625" style="201" customWidth="1"/>
    <col min="11523" max="11523" width="36.7109375" style="201" customWidth="1"/>
    <col min="11524" max="11525" width="6.7109375" style="201" customWidth="1"/>
    <col min="11526" max="11527" width="8.28515625" style="201" customWidth="1"/>
    <col min="11528" max="11529" width="8" style="201" bestFit="1" customWidth="1"/>
    <col min="11530" max="11530" width="15.7109375" style="201" customWidth="1"/>
    <col min="11531" max="11776" width="9.140625" style="201"/>
    <col min="11777" max="11777" width="4.28515625" style="201" customWidth="1"/>
    <col min="11778" max="11778" width="9.28515625" style="201" customWidth="1"/>
    <col min="11779" max="11779" width="36.7109375" style="201" customWidth="1"/>
    <col min="11780" max="11781" width="6.7109375" style="201" customWidth="1"/>
    <col min="11782" max="11783" width="8.28515625" style="201" customWidth="1"/>
    <col min="11784" max="11785" width="8" style="201" bestFit="1" customWidth="1"/>
    <col min="11786" max="11786" width="15.7109375" style="201" customWidth="1"/>
    <col min="11787" max="12032" width="9.140625" style="201"/>
    <col min="12033" max="12033" width="4.28515625" style="201" customWidth="1"/>
    <col min="12034" max="12034" width="9.28515625" style="201" customWidth="1"/>
    <col min="12035" max="12035" width="36.7109375" style="201" customWidth="1"/>
    <col min="12036" max="12037" width="6.7109375" style="201" customWidth="1"/>
    <col min="12038" max="12039" width="8.28515625" style="201" customWidth="1"/>
    <col min="12040" max="12041" width="8" style="201" bestFit="1" customWidth="1"/>
    <col min="12042" max="12042" width="15.7109375" style="201" customWidth="1"/>
    <col min="12043" max="12288" width="9.140625" style="201"/>
    <col min="12289" max="12289" width="4.28515625" style="201" customWidth="1"/>
    <col min="12290" max="12290" width="9.28515625" style="201" customWidth="1"/>
    <col min="12291" max="12291" width="36.7109375" style="201" customWidth="1"/>
    <col min="12292" max="12293" width="6.7109375" style="201" customWidth="1"/>
    <col min="12294" max="12295" width="8.28515625" style="201" customWidth="1"/>
    <col min="12296" max="12297" width="8" style="201" bestFit="1" customWidth="1"/>
    <col min="12298" max="12298" width="15.7109375" style="201" customWidth="1"/>
    <col min="12299" max="12544" width="9.140625" style="201"/>
    <col min="12545" max="12545" width="4.28515625" style="201" customWidth="1"/>
    <col min="12546" max="12546" width="9.28515625" style="201" customWidth="1"/>
    <col min="12547" max="12547" width="36.7109375" style="201" customWidth="1"/>
    <col min="12548" max="12549" width="6.7109375" style="201" customWidth="1"/>
    <col min="12550" max="12551" width="8.28515625" style="201" customWidth="1"/>
    <col min="12552" max="12553" width="8" style="201" bestFit="1" customWidth="1"/>
    <col min="12554" max="12554" width="15.7109375" style="201" customWidth="1"/>
    <col min="12555" max="12800" width="9.140625" style="201"/>
    <col min="12801" max="12801" width="4.28515625" style="201" customWidth="1"/>
    <col min="12802" max="12802" width="9.28515625" style="201" customWidth="1"/>
    <col min="12803" max="12803" width="36.7109375" style="201" customWidth="1"/>
    <col min="12804" max="12805" width="6.7109375" style="201" customWidth="1"/>
    <col min="12806" max="12807" width="8.28515625" style="201" customWidth="1"/>
    <col min="12808" max="12809" width="8" style="201" bestFit="1" customWidth="1"/>
    <col min="12810" max="12810" width="15.7109375" style="201" customWidth="1"/>
    <col min="12811" max="13056" width="9.140625" style="201"/>
    <col min="13057" max="13057" width="4.28515625" style="201" customWidth="1"/>
    <col min="13058" max="13058" width="9.28515625" style="201" customWidth="1"/>
    <col min="13059" max="13059" width="36.7109375" style="201" customWidth="1"/>
    <col min="13060" max="13061" width="6.7109375" style="201" customWidth="1"/>
    <col min="13062" max="13063" width="8.28515625" style="201" customWidth="1"/>
    <col min="13064" max="13065" width="8" style="201" bestFit="1" customWidth="1"/>
    <col min="13066" max="13066" width="15.7109375" style="201" customWidth="1"/>
    <col min="13067" max="13312" width="9.140625" style="201"/>
    <col min="13313" max="13313" width="4.28515625" style="201" customWidth="1"/>
    <col min="13314" max="13314" width="9.28515625" style="201" customWidth="1"/>
    <col min="13315" max="13315" width="36.7109375" style="201" customWidth="1"/>
    <col min="13316" max="13317" width="6.7109375" style="201" customWidth="1"/>
    <col min="13318" max="13319" width="8.28515625" style="201" customWidth="1"/>
    <col min="13320" max="13321" width="8" style="201" bestFit="1" customWidth="1"/>
    <col min="13322" max="13322" width="15.7109375" style="201" customWidth="1"/>
    <col min="13323" max="13568" width="9.140625" style="201"/>
    <col min="13569" max="13569" width="4.28515625" style="201" customWidth="1"/>
    <col min="13570" max="13570" width="9.28515625" style="201" customWidth="1"/>
    <col min="13571" max="13571" width="36.7109375" style="201" customWidth="1"/>
    <col min="13572" max="13573" width="6.7109375" style="201" customWidth="1"/>
    <col min="13574" max="13575" width="8.28515625" style="201" customWidth="1"/>
    <col min="13576" max="13577" width="8" style="201" bestFit="1" customWidth="1"/>
    <col min="13578" max="13578" width="15.7109375" style="201" customWidth="1"/>
    <col min="13579" max="13824" width="9.140625" style="201"/>
    <col min="13825" max="13825" width="4.28515625" style="201" customWidth="1"/>
    <col min="13826" max="13826" width="9.28515625" style="201" customWidth="1"/>
    <col min="13827" max="13827" width="36.7109375" style="201" customWidth="1"/>
    <col min="13828" max="13829" width="6.7109375" style="201" customWidth="1"/>
    <col min="13830" max="13831" width="8.28515625" style="201" customWidth="1"/>
    <col min="13832" max="13833" width="8" style="201" bestFit="1" customWidth="1"/>
    <col min="13834" max="13834" width="15.7109375" style="201" customWidth="1"/>
    <col min="13835" max="14080" width="9.140625" style="201"/>
    <col min="14081" max="14081" width="4.28515625" style="201" customWidth="1"/>
    <col min="14082" max="14082" width="9.28515625" style="201" customWidth="1"/>
    <col min="14083" max="14083" width="36.7109375" style="201" customWidth="1"/>
    <col min="14084" max="14085" width="6.7109375" style="201" customWidth="1"/>
    <col min="14086" max="14087" width="8.28515625" style="201" customWidth="1"/>
    <col min="14088" max="14089" width="8" style="201" bestFit="1" customWidth="1"/>
    <col min="14090" max="14090" width="15.7109375" style="201" customWidth="1"/>
    <col min="14091" max="14336" width="9.140625" style="201"/>
    <col min="14337" max="14337" width="4.28515625" style="201" customWidth="1"/>
    <col min="14338" max="14338" width="9.28515625" style="201" customWidth="1"/>
    <col min="14339" max="14339" width="36.7109375" style="201" customWidth="1"/>
    <col min="14340" max="14341" width="6.7109375" style="201" customWidth="1"/>
    <col min="14342" max="14343" width="8.28515625" style="201" customWidth="1"/>
    <col min="14344" max="14345" width="8" style="201" bestFit="1" customWidth="1"/>
    <col min="14346" max="14346" width="15.7109375" style="201" customWidth="1"/>
    <col min="14347" max="14592" width="9.140625" style="201"/>
    <col min="14593" max="14593" width="4.28515625" style="201" customWidth="1"/>
    <col min="14594" max="14594" width="9.28515625" style="201" customWidth="1"/>
    <col min="14595" max="14595" width="36.7109375" style="201" customWidth="1"/>
    <col min="14596" max="14597" width="6.7109375" style="201" customWidth="1"/>
    <col min="14598" max="14599" width="8.28515625" style="201" customWidth="1"/>
    <col min="14600" max="14601" width="8" style="201" bestFit="1" customWidth="1"/>
    <col min="14602" max="14602" width="15.7109375" style="201" customWidth="1"/>
    <col min="14603" max="14848" width="9.140625" style="201"/>
    <col min="14849" max="14849" width="4.28515625" style="201" customWidth="1"/>
    <col min="14850" max="14850" width="9.28515625" style="201" customWidth="1"/>
    <col min="14851" max="14851" width="36.7109375" style="201" customWidth="1"/>
    <col min="14852" max="14853" width="6.7109375" style="201" customWidth="1"/>
    <col min="14854" max="14855" width="8.28515625" style="201" customWidth="1"/>
    <col min="14856" max="14857" width="8" style="201" bestFit="1" customWidth="1"/>
    <col min="14858" max="14858" width="15.7109375" style="201" customWidth="1"/>
    <col min="14859" max="15104" width="9.140625" style="201"/>
    <col min="15105" max="15105" width="4.28515625" style="201" customWidth="1"/>
    <col min="15106" max="15106" width="9.28515625" style="201" customWidth="1"/>
    <col min="15107" max="15107" width="36.7109375" style="201" customWidth="1"/>
    <col min="15108" max="15109" width="6.7109375" style="201" customWidth="1"/>
    <col min="15110" max="15111" width="8.28515625" style="201" customWidth="1"/>
    <col min="15112" max="15113" width="8" style="201" bestFit="1" customWidth="1"/>
    <col min="15114" max="15114" width="15.7109375" style="201" customWidth="1"/>
    <col min="15115" max="15360" width="9.140625" style="201"/>
    <col min="15361" max="15361" width="4.28515625" style="201" customWidth="1"/>
    <col min="15362" max="15362" width="9.28515625" style="201" customWidth="1"/>
    <col min="15363" max="15363" width="36.7109375" style="201" customWidth="1"/>
    <col min="15364" max="15365" width="6.7109375" style="201" customWidth="1"/>
    <col min="15366" max="15367" width="8.28515625" style="201" customWidth="1"/>
    <col min="15368" max="15369" width="8" style="201" bestFit="1" customWidth="1"/>
    <col min="15370" max="15370" width="15.7109375" style="201" customWidth="1"/>
    <col min="15371" max="15616" width="9.140625" style="201"/>
    <col min="15617" max="15617" width="4.28515625" style="201" customWidth="1"/>
    <col min="15618" max="15618" width="9.28515625" style="201" customWidth="1"/>
    <col min="15619" max="15619" width="36.7109375" style="201" customWidth="1"/>
    <col min="15620" max="15621" width="6.7109375" style="201" customWidth="1"/>
    <col min="15622" max="15623" width="8.28515625" style="201" customWidth="1"/>
    <col min="15624" max="15625" width="8" style="201" bestFit="1" customWidth="1"/>
    <col min="15626" max="15626" width="15.7109375" style="201" customWidth="1"/>
    <col min="15627" max="15872" width="9.140625" style="201"/>
    <col min="15873" max="15873" width="4.28515625" style="201" customWidth="1"/>
    <col min="15874" max="15874" width="9.28515625" style="201" customWidth="1"/>
    <col min="15875" max="15875" width="36.7109375" style="201" customWidth="1"/>
    <col min="15876" max="15877" width="6.7109375" style="201" customWidth="1"/>
    <col min="15878" max="15879" width="8.28515625" style="201" customWidth="1"/>
    <col min="15880" max="15881" width="8" style="201" bestFit="1" customWidth="1"/>
    <col min="15882" max="15882" width="15.7109375" style="201" customWidth="1"/>
    <col min="15883" max="16128" width="9.140625" style="201"/>
    <col min="16129" max="16129" width="4.28515625" style="201" customWidth="1"/>
    <col min="16130" max="16130" width="9.28515625" style="201" customWidth="1"/>
    <col min="16131" max="16131" width="36.7109375" style="201" customWidth="1"/>
    <col min="16132" max="16133" width="6.7109375" style="201" customWidth="1"/>
    <col min="16134" max="16135" width="8.28515625" style="201" customWidth="1"/>
    <col min="16136" max="16137" width="8" style="201" bestFit="1" customWidth="1"/>
    <col min="16138" max="16138" width="15.7109375" style="201" customWidth="1"/>
    <col min="16139" max="16384" width="9.140625" style="201"/>
  </cols>
  <sheetData>
    <row r="1" spans="1:9" s="199" customFormat="1" ht="25.5">
      <c r="A1" s="196" t="s">
        <v>958</v>
      </c>
      <c r="B1" s="197" t="s">
        <v>959</v>
      </c>
      <c r="C1" s="197" t="s">
        <v>960</v>
      </c>
      <c r="D1" s="198" t="s">
        <v>961</v>
      </c>
      <c r="E1" s="197" t="s">
        <v>962</v>
      </c>
      <c r="F1" s="198" t="s">
        <v>963</v>
      </c>
      <c r="G1" s="198" t="s">
        <v>964</v>
      </c>
      <c r="H1" s="198" t="s">
        <v>965</v>
      </c>
      <c r="I1" s="198" t="s">
        <v>966</v>
      </c>
    </row>
    <row r="2" spans="1:9" ht="38.25">
      <c r="A2" s="200">
        <v>1</v>
      </c>
      <c r="B2" s="201" t="s">
        <v>967</v>
      </c>
      <c r="C2" s="202" t="s">
        <v>968</v>
      </c>
      <c r="D2" s="203">
        <v>3000</v>
      </c>
      <c r="E2" s="201" t="s">
        <v>126</v>
      </c>
    </row>
    <row r="4" spans="1:9" ht="38.25">
      <c r="A4" s="200">
        <v>2</v>
      </c>
      <c r="B4" s="201" t="s">
        <v>969</v>
      </c>
      <c r="C4" s="202" t="s">
        <v>970</v>
      </c>
      <c r="D4" s="203">
        <v>1300</v>
      </c>
      <c r="E4" s="201" t="s">
        <v>126</v>
      </c>
    </row>
    <row r="6" spans="1:9" ht="25.5">
      <c r="A6" s="200">
        <v>3</v>
      </c>
      <c r="B6" s="201" t="s">
        <v>971</v>
      </c>
      <c r="C6" s="202" t="s">
        <v>972</v>
      </c>
      <c r="D6" s="203">
        <v>1</v>
      </c>
      <c r="E6" s="201" t="s">
        <v>142</v>
      </c>
    </row>
    <row r="8" spans="1:9" ht="51">
      <c r="A8" s="200">
        <v>4</v>
      </c>
      <c r="B8" s="201" t="s">
        <v>973</v>
      </c>
      <c r="C8" s="202" t="s">
        <v>974</v>
      </c>
      <c r="D8" s="203">
        <v>110</v>
      </c>
      <c r="E8" s="201" t="s">
        <v>142</v>
      </c>
    </row>
    <row r="10" spans="1:9" ht="25.5">
      <c r="A10" s="200">
        <v>5</v>
      </c>
      <c r="B10" s="201" t="s">
        <v>975</v>
      </c>
      <c r="C10" s="202" t="s">
        <v>976</v>
      </c>
      <c r="D10" s="203">
        <v>90</v>
      </c>
      <c r="E10" s="201" t="s">
        <v>142</v>
      </c>
    </row>
    <row r="12" spans="1:9" ht="25.5">
      <c r="A12" s="200">
        <v>6</v>
      </c>
      <c r="B12" s="201" t="s">
        <v>977</v>
      </c>
      <c r="C12" s="202" t="s">
        <v>978</v>
      </c>
      <c r="D12" s="203">
        <v>4</v>
      </c>
      <c r="E12" s="201" t="s">
        <v>142</v>
      </c>
    </row>
    <row r="14" spans="1:9" ht="63.75">
      <c r="A14" s="200">
        <v>7</v>
      </c>
      <c r="B14" s="201" t="s">
        <v>979</v>
      </c>
      <c r="C14" s="202" t="s">
        <v>980</v>
      </c>
      <c r="D14" s="203">
        <v>27</v>
      </c>
      <c r="E14" s="201" t="s">
        <v>126</v>
      </c>
    </row>
    <row r="15" spans="1:9">
      <c r="C15" s="202" t="s">
        <v>981</v>
      </c>
    </row>
    <row r="17" spans="1:5" ht="63.75">
      <c r="A17" s="200">
        <v>8</v>
      </c>
      <c r="B17" s="201" t="s">
        <v>982</v>
      </c>
      <c r="C17" s="202" t="s">
        <v>983</v>
      </c>
      <c r="D17" s="203">
        <v>20</v>
      </c>
      <c r="E17" s="201" t="s">
        <v>126</v>
      </c>
    </row>
    <row r="18" spans="1:5">
      <c r="C18" s="202" t="s">
        <v>984</v>
      </c>
    </row>
    <row r="20" spans="1:5" ht="63.75">
      <c r="A20" s="200">
        <v>9</v>
      </c>
      <c r="B20" s="201" t="s">
        <v>985</v>
      </c>
      <c r="C20" s="202" t="s">
        <v>986</v>
      </c>
      <c r="D20" s="203">
        <v>41</v>
      </c>
      <c r="E20" s="201" t="s">
        <v>126</v>
      </c>
    </row>
    <row r="21" spans="1:5">
      <c r="C21" s="202" t="s">
        <v>987</v>
      </c>
    </row>
    <row r="23" spans="1:5" ht="51">
      <c r="A23" s="200">
        <v>10</v>
      </c>
      <c r="B23" s="201" t="s">
        <v>988</v>
      </c>
      <c r="C23" s="202" t="s">
        <v>989</v>
      </c>
      <c r="D23" s="203">
        <v>1151</v>
      </c>
      <c r="E23" s="201" t="s">
        <v>126</v>
      </c>
    </row>
    <row r="25" spans="1:5" ht="63.75">
      <c r="A25" s="200">
        <v>11</v>
      </c>
      <c r="B25" s="201" t="s">
        <v>990</v>
      </c>
      <c r="C25" s="202" t="s">
        <v>991</v>
      </c>
      <c r="D25" s="203">
        <v>195</v>
      </c>
      <c r="E25" s="201" t="s">
        <v>126</v>
      </c>
    </row>
    <row r="27" spans="1:5" ht="51">
      <c r="A27" s="200">
        <v>12</v>
      </c>
      <c r="B27" s="201" t="s">
        <v>992</v>
      </c>
      <c r="C27" s="202" t="s">
        <v>993</v>
      </c>
      <c r="D27" s="203">
        <v>120</v>
      </c>
      <c r="E27" s="201" t="s">
        <v>126</v>
      </c>
    </row>
    <row r="29" spans="1:5" ht="79.5">
      <c r="A29" s="200">
        <v>13</v>
      </c>
      <c r="B29" s="201" t="s">
        <v>994</v>
      </c>
      <c r="C29" s="202" t="s">
        <v>995</v>
      </c>
      <c r="D29" s="203">
        <v>3560</v>
      </c>
      <c r="E29" s="201" t="s">
        <v>126</v>
      </c>
    </row>
    <row r="30" spans="1:5" ht="15.75">
      <c r="C30" s="202" t="s">
        <v>996</v>
      </c>
    </row>
    <row r="32" spans="1:5" ht="79.5">
      <c r="A32" s="200">
        <v>14</v>
      </c>
      <c r="B32" s="201" t="s">
        <v>997</v>
      </c>
      <c r="C32" s="202" t="s">
        <v>995</v>
      </c>
      <c r="D32" s="203">
        <v>1270</v>
      </c>
      <c r="E32" s="201" t="s">
        <v>126</v>
      </c>
    </row>
    <row r="33" spans="1:5" ht="15.75">
      <c r="C33" s="202" t="s">
        <v>998</v>
      </c>
    </row>
    <row r="35" spans="1:5" ht="79.5">
      <c r="A35" s="200">
        <v>15</v>
      </c>
      <c r="B35" s="201" t="s">
        <v>999</v>
      </c>
      <c r="C35" s="202" t="s">
        <v>1000</v>
      </c>
      <c r="D35" s="203">
        <v>420</v>
      </c>
      <c r="E35" s="201" t="s">
        <v>126</v>
      </c>
    </row>
    <row r="36" spans="1:5" ht="15.75">
      <c r="C36" s="202" t="s">
        <v>1001</v>
      </c>
    </row>
    <row r="38" spans="1:5" ht="79.5">
      <c r="A38" s="200">
        <v>16</v>
      </c>
      <c r="B38" s="201" t="s">
        <v>1002</v>
      </c>
      <c r="C38" s="202" t="s">
        <v>1003</v>
      </c>
      <c r="D38" s="203">
        <v>205</v>
      </c>
      <c r="E38" s="201" t="s">
        <v>126</v>
      </c>
    </row>
    <row r="39" spans="1:5" ht="15.75">
      <c r="C39" s="202" t="s">
        <v>1004</v>
      </c>
    </row>
    <row r="41" spans="1:5" ht="25.5">
      <c r="A41" s="200">
        <v>17</v>
      </c>
      <c r="B41" s="201" t="s">
        <v>1005</v>
      </c>
      <c r="C41" s="202" t="s">
        <v>1006</v>
      </c>
      <c r="D41" s="203">
        <v>20</v>
      </c>
      <c r="E41" s="201" t="s">
        <v>126</v>
      </c>
    </row>
    <row r="42" spans="1:5">
      <c r="C42" s="202"/>
    </row>
    <row r="44" spans="1:5" ht="79.5">
      <c r="A44" s="200">
        <v>18</v>
      </c>
      <c r="B44" s="201" t="s">
        <v>1007</v>
      </c>
      <c r="C44" s="202" t="s">
        <v>1008</v>
      </c>
      <c r="D44" s="203">
        <v>5</v>
      </c>
      <c r="E44" s="201" t="s">
        <v>126</v>
      </c>
    </row>
    <row r="45" spans="1:5" ht="15.75">
      <c r="C45" s="202" t="s">
        <v>1009</v>
      </c>
    </row>
    <row r="47" spans="1:5" ht="66.75">
      <c r="A47" s="200">
        <v>19</v>
      </c>
      <c r="B47" s="201" t="s">
        <v>1010</v>
      </c>
      <c r="C47" s="202" t="s">
        <v>1011</v>
      </c>
      <c r="D47" s="203">
        <v>145</v>
      </c>
      <c r="E47" s="201" t="s">
        <v>126</v>
      </c>
    </row>
    <row r="48" spans="1:5" ht="25.5">
      <c r="C48" s="202" t="s">
        <v>1012</v>
      </c>
    </row>
    <row r="50" spans="1:5" ht="66.75">
      <c r="A50" s="200">
        <v>20</v>
      </c>
      <c r="B50" s="201" t="s">
        <v>1013</v>
      </c>
      <c r="C50" s="202" t="s">
        <v>1014</v>
      </c>
      <c r="D50" s="203">
        <v>250</v>
      </c>
      <c r="E50" s="201" t="s">
        <v>126</v>
      </c>
    </row>
    <row r="52" spans="1:5" ht="54">
      <c r="A52" s="200">
        <v>21</v>
      </c>
      <c r="B52" s="201" t="s">
        <v>1015</v>
      </c>
      <c r="C52" s="202" t="s">
        <v>1016</v>
      </c>
      <c r="D52" s="203">
        <v>245</v>
      </c>
      <c r="E52" s="201" t="s">
        <v>126</v>
      </c>
    </row>
    <row r="54" spans="1:5" ht="57">
      <c r="A54" s="200">
        <v>22</v>
      </c>
      <c r="B54" s="201" t="s">
        <v>1017</v>
      </c>
      <c r="C54" s="202" t="s">
        <v>1018</v>
      </c>
      <c r="D54" s="203">
        <v>20</v>
      </c>
      <c r="E54" s="201" t="s">
        <v>126</v>
      </c>
    </row>
    <row r="56" spans="1:5" ht="66.75">
      <c r="A56" s="200">
        <v>23</v>
      </c>
      <c r="B56" s="201" t="s">
        <v>1019</v>
      </c>
      <c r="C56" s="202" t="s">
        <v>1020</v>
      </c>
      <c r="D56" s="203">
        <v>110</v>
      </c>
      <c r="E56" s="201" t="s">
        <v>126</v>
      </c>
    </row>
    <row r="57" spans="1:5" ht="28.5">
      <c r="C57" s="202" t="s">
        <v>1021</v>
      </c>
    </row>
    <row r="59" spans="1:5" ht="66.75">
      <c r="A59" s="200">
        <v>24</v>
      </c>
      <c r="B59" s="201" t="s">
        <v>1022</v>
      </c>
      <c r="C59" s="202" t="s">
        <v>1020</v>
      </c>
      <c r="D59" s="203">
        <v>250</v>
      </c>
      <c r="E59" s="201" t="s">
        <v>126</v>
      </c>
    </row>
    <row r="60" spans="1:5" ht="28.5">
      <c r="C60" s="202" t="s">
        <v>1023</v>
      </c>
    </row>
    <row r="62" spans="1:5" ht="66.75">
      <c r="A62" s="200">
        <v>25</v>
      </c>
      <c r="B62" s="201" t="s">
        <v>1024</v>
      </c>
      <c r="C62" s="202" t="s">
        <v>1020</v>
      </c>
      <c r="D62" s="203">
        <v>250</v>
      </c>
      <c r="E62" s="201" t="s">
        <v>126</v>
      </c>
    </row>
    <row r="63" spans="1:5" ht="28.5">
      <c r="C63" s="202" t="s">
        <v>1025</v>
      </c>
    </row>
    <row r="65" spans="1:5" ht="66.75">
      <c r="A65" s="200">
        <v>26</v>
      </c>
      <c r="B65" s="201" t="s">
        <v>1026</v>
      </c>
      <c r="C65" s="202" t="s">
        <v>1020</v>
      </c>
      <c r="D65" s="203">
        <v>30</v>
      </c>
      <c r="E65" s="201" t="s">
        <v>126</v>
      </c>
    </row>
    <row r="66" spans="1:5" ht="28.5">
      <c r="C66" s="202" t="s">
        <v>1027</v>
      </c>
    </row>
    <row r="68" spans="1:5" ht="66.75">
      <c r="A68" s="200">
        <v>27</v>
      </c>
      <c r="B68" s="201" t="s">
        <v>1028</v>
      </c>
      <c r="C68" s="202" t="s">
        <v>1020</v>
      </c>
      <c r="D68" s="203">
        <v>115</v>
      </c>
      <c r="E68" s="201" t="s">
        <v>126</v>
      </c>
    </row>
    <row r="69" spans="1:5" ht="28.5">
      <c r="C69" s="202" t="s">
        <v>1029</v>
      </c>
    </row>
    <row r="71" spans="1:5" ht="54">
      <c r="A71" s="200">
        <v>28</v>
      </c>
      <c r="B71" s="201" t="s">
        <v>1030</v>
      </c>
      <c r="C71" s="202" t="s">
        <v>1031</v>
      </c>
      <c r="D71" s="203">
        <v>50</v>
      </c>
      <c r="E71" s="201" t="s">
        <v>126</v>
      </c>
    </row>
    <row r="73" spans="1:5" ht="25.5">
      <c r="A73" s="200">
        <v>29</v>
      </c>
      <c r="B73" s="201" t="s">
        <v>1032</v>
      </c>
      <c r="C73" s="202" t="s">
        <v>1033</v>
      </c>
      <c r="D73" s="203">
        <v>30</v>
      </c>
      <c r="E73" s="201" t="s">
        <v>142</v>
      </c>
    </row>
    <row r="75" spans="1:5" ht="25.5">
      <c r="A75" s="200">
        <v>30</v>
      </c>
      <c r="B75" s="201" t="s">
        <v>1034</v>
      </c>
      <c r="C75" s="202" t="s">
        <v>1035</v>
      </c>
      <c r="D75" s="203">
        <v>20</v>
      </c>
      <c r="E75" s="201" t="s">
        <v>142</v>
      </c>
    </row>
    <row r="77" spans="1:5" ht="25.5">
      <c r="A77" s="200">
        <v>31</v>
      </c>
      <c r="B77" s="201" t="s">
        <v>1036</v>
      </c>
      <c r="C77" s="202" t="s">
        <v>1037</v>
      </c>
      <c r="D77" s="203">
        <v>40</v>
      </c>
      <c r="E77" s="201" t="s">
        <v>142</v>
      </c>
    </row>
    <row r="79" spans="1:5" ht="63.75">
      <c r="A79" s="200">
        <v>32</v>
      </c>
      <c r="B79" s="201" t="s">
        <v>1038</v>
      </c>
      <c r="C79" s="202" t="s">
        <v>1039</v>
      </c>
      <c r="D79" s="203">
        <v>4</v>
      </c>
      <c r="E79" s="201" t="s">
        <v>142</v>
      </c>
    </row>
    <row r="81" spans="1:5" ht="63.75">
      <c r="A81" s="200">
        <v>33</v>
      </c>
      <c r="B81" s="201" t="s">
        <v>1040</v>
      </c>
      <c r="C81" s="202" t="s">
        <v>1041</v>
      </c>
      <c r="D81" s="203">
        <v>3</v>
      </c>
      <c r="E81" s="201" t="s">
        <v>142</v>
      </c>
    </row>
    <row r="82" spans="1:5" ht="25.5">
      <c r="C82" s="202" t="s">
        <v>1042</v>
      </c>
    </row>
    <row r="84" spans="1:5" ht="63.75">
      <c r="A84" s="200">
        <v>34</v>
      </c>
      <c r="B84" s="201" t="s">
        <v>1043</v>
      </c>
      <c r="C84" s="202" t="s">
        <v>1044</v>
      </c>
      <c r="D84" s="203">
        <v>35</v>
      </c>
      <c r="E84" s="201" t="s">
        <v>142</v>
      </c>
    </row>
    <row r="86" spans="1:5" ht="63.75">
      <c r="A86" s="200">
        <v>35</v>
      </c>
      <c r="B86" s="201" t="s">
        <v>1045</v>
      </c>
      <c r="C86" s="202" t="s">
        <v>1046</v>
      </c>
      <c r="D86" s="203">
        <v>12</v>
      </c>
      <c r="E86" s="201" t="s">
        <v>142</v>
      </c>
    </row>
    <row r="87" spans="1:5">
      <c r="C87" s="202" t="s">
        <v>1047</v>
      </c>
    </row>
    <row r="89" spans="1:5" ht="63.75">
      <c r="A89" s="200">
        <v>36</v>
      </c>
      <c r="B89" s="201" t="s">
        <v>1048</v>
      </c>
      <c r="C89" s="202" t="s">
        <v>1049</v>
      </c>
      <c r="D89" s="203">
        <v>12</v>
      </c>
      <c r="E89" s="201" t="s">
        <v>142</v>
      </c>
    </row>
    <row r="91" spans="1:5" ht="63.75">
      <c r="A91" s="200">
        <v>37</v>
      </c>
      <c r="B91" s="201" t="s">
        <v>1050</v>
      </c>
      <c r="C91" s="202" t="s">
        <v>1051</v>
      </c>
      <c r="D91" s="203">
        <v>13</v>
      </c>
      <c r="E91" s="201" t="s">
        <v>142</v>
      </c>
    </row>
    <row r="93" spans="1:5" ht="63.75">
      <c r="A93" s="200">
        <v>38</v>
      </c>
      <c r="B93" s="201" t="s">
        <v>1052</v>
      </c>
      <c r="C93" s="202" t="s">
        <v>1053</v>
      </c>
      <c r="D93" s="203">
        <v>12</v>
      </c>
      <c r="E93" s="201" t="s">
        <v>142</v>
      </c>
    </row>
    <row r="94" spans="1:5">
      <c r="C94" s="202" t="s">
        <v>1054</v>
      </c>
    </row>
    <row r="96" spans="1:5" ht="63.75">
      <c r="A96" s="200">
        <v>39</v>
      </c>
      <c r="B96" s="201" t="s">
        <v>1055</v>
      </c>
      <c r="C96" s="202" t="s">
        <v>1056</v>
      </c>
      <c r="D96" s="203">
        <v>30</v>
      </c>
      <c r="E96" s="201" t="s">
        <v>142</v>
      </c>
    </row>
    <row r="98" spans="1:5" ht="63.75">
      <c r="A98" s="200">
        <v>40</v>
      </c>
      <c r="B98" s="201" t="s">
        <v>1057</v>
      </c>
      <c r="C98" s="202" t="s">
        <v>1058</v>
      </c>
      <c r="D98" s="203">
        <v>78</v>
      </c>
      <c r="E98" s="201" t="s">
        <v>142</v>
      </c>
    </row>
    <row r="99" spans="1:5">
      <c r="C99" s="202" t="s">
        <v>1059</v>
      </c>
    </row>
    <row r="101" spans="1:5" ht="51">
      <c r="A101" s="200">
        <v>41</v>
      </c>
      <c r="B101" s="201" t="s">
        <v>1060</v>
      </c>
      <c r="C101" s="202" t="s">
        <v>1061</v>
      </c>
      <c r="D101" s="203">
        <v>2</v>
      </c>
      <c r="E101" s="201" t="s">
        <v>142</v>
      </c>
    </row>
    <row r="103" spans="1:5" ht="51">
      <c r="A103" s="200">
        <v>42</v>
      </c>
      <c r="B103" s="201" t="s">
        <v>1062</v>
      </c>
      <c r="C103" s="202" t="s">
        <v>1063</v>
      </c>
      <c r="D103" s="203">
        <v>14</v>
      </c>
      <c r="E103" s="201" t="s">
        <v>142</v>
      </c>
    </row>
    <row r="105" spans="1:5" ht="51">
      <c r="A105" s="200">
        <v>43</v>
      </c>
      <c r="B105" s="201" t="s">
        <v>1064</v>
      </c>
      <c r="C105" s="202" t="s">
        <v>1065</v>
      </c>
      <c r="D105" s="203">
        <v>3</v>
      </c>
      <c r="E105" s="201" t="s">
        <v>142</v>
      </c>
    </row>
    <row r="107" spans="1:5" ht="51">
      <c r="A107" s="200">
        <v>44</v>
      </c>
      <c r="B107" s="201" t="s">
        <v>1066</v>
      </c>
      <c r="C107" s="202" t="s">
        <v>1067</v>
      </c>
      <c r="D107" s="203">
        <v>15</v>
      </c>
      <c r="E107" s="201" t="s">
        <v>142</v>
      </c>
    </row>
    <row r="109" spans="1:5" ht="38.25">
      <c r="A109" s="200">
        <v>45</v>
      </c>
      <c r="B109" s="201" t="s">
        <v>1068</v>
      </c>
      <c r="C109" s="202" t="s">
        <v>1069</v>
      </c>
      <c r="D109" s="203">
        <v>3</v>
      </c>
      <c r="E109" s="201" t="s">
        <v>142</v>
      </c>
    </row>
    <row r="111" spans="1:5" ht="38.25">
      <c r="A111" s="200">
        <v>46</v>
      </c>
      <c r="B111" s="201" t="s">
        <v>1070</v>
      </c>
      <c r="C111" s="202" t="s">
        <v>1071</v>
      </c>
      <c r="D111" s="203">
        <v>6</v>
      </c>
      <c r="E111" s="201" t="s">
        <v>142</v>
      </c>
    </row>
    <row r="113" spans="1:5" ht="38.25">
      <c r="A113" s="200">
        <v>47</v>
      </c>
      <c r="B113" s="201" t="s">
        <v>1072</v>
      </c>
      <c r="C113" s="202" t="s">
        <v>1073</v>
      </c>
      <c r="D113" s="203">
        <v>2</v>
      </c>
      <c r="E113" s="201" t="s">
        <v>142</v>
      </c>
    </row>
    <row r="115" spans="1:5" ht="38.25">
      <c r="A115" s="200">
        <v>48</v>
      </c>
      <c r="B115" s="201" t="s">
        <v>1074</v>
      </c>
      <c r="C115" s="202" t="s">
        <v>1075</v>
      </c>
      <c r="D115" s="203">
        <v>1</v>
      </c>
      <c r="E115" s="201" t="s">
        <v>142</v>
      </c>
    </row>
    <row r="117" spans="1:5" ht="63.75">
      <c r="A117" s="200">
        <v>49</v>
      </c>
      <c r="B117" s="201" t="s">
        <v>1076</v>
      </c>
      <c r="C117" s="202" t="s">
        <v>1077</v>
      </c>
      <c r="D117" s="203">
        <v>1</v>
      </c>
      <c r="E117" s="201" t="s">
        <v>142</v>
      </c>
    </row>
    <row r="119" spans="1:5" ht="63.75">
      <c r="A119" s="200">
        <v>50</v>
      </c>
      <c r="B119" s="201" t="s">
        <v>1078</v>
      </c>
      <c r="C119" s="202" t="s">
        <v>1079</v>
      </c>
      <c r="D119" s="203">
        <v>1</v>
      </c>
      <c r="E119" s="201" t="s">
        <v>142</v>
      </c>
    </row>
    <row r="121" spans="1:5" ht="63.75">
      <c r="A121" s="200">
        <v>51</v>
      </c>
      <c r="B121" s="201" t="s">
        <v>1080</v>
      </c>
      <c r="C121" s="202" t="s">
        <v>1081</v>
      </c>
      <c r="D121" s="203">
        <v>2</v>
      </c>
      <c r="E121" s="201" t="s">
        <v>142</v>
      </c>
    </row>
    <row r="123" spans="1:5" ht="63.75">
      <c r="A123" s="200">
        <v>52</v>
      </c>
      <c r="B123" s="201" t="s">
        <v>1082</v>
      </c>
      <c r="C123" s="202" t="s">
        <v>1083</v>
      </c>
      <c r="D123" s="203">
        <v>1</v>
      </c>
      <c r="E123" s="201" t="s">
        <v>142</v>
      </c>
    </row>
    <row r="125" spans="1:5" ht="63.75">
      <c r="A125" s="200">
        <v>53</v>
      </c>
      <c r="B125" s="201" t="s">
        <v>1084</v>
      </c>
      <c r="C125" s="202" t="s">
        <v>1085</v>
      </c>
      <c r="D125" s="203">
        <v>1</v>
      </c>
      <c r="E125" s="201" t="s">
        <v>142</v>
      </c>
    </row>
    <row r="126" spans="1:5">
      <c r="C126" s="202" t="s">
        <v>1086</v>
      </c>
    </row>
    <row r="128" spans="1:5" ht="63.75">
      <c r="A128" s="200">
        <v>54</v>
      </c>
      <c r="B128" s="201" t="s">
        <v>1087</v>
      </c>
      <c r="C128" s="202" t="s">
        <v>1088</v>
      </c>
      <c r="D128" s="203">
        <v>1</v>
      </c>
      <c r="E128" s="201" t="s">
        <v>142</v>
      </c>
    </row>
    <row r="129" spans="1:5">
      <c r="C129" s="202" t="s">
        <v>1089</v>
      </c>
    </row>
    <row r="130" spans="1:5">
      <c r="C130" s="202"/>
    </row>
    <row r="131" spans="1:5" ht="38.25">
      <c r="A131" s="200">
        <v>55</v>
      </c>
      <c r="B131" s="201" t="s">
        <v>953</v>
      </c>
      <c r="C131" s="202" t="s">
        <v>1090</v>
      </c>
      <c r="D131" s="203">
        <v>1</v>
      </c>
      <c r="E131" s="201" t="s">
        <v>142</v>
      </c>
    </row>
    <row r="133" spans="1:5" ht="63.75">
      <c r="A133" s="200">
        <v>56</v>
      </c>
      <c r="B133" s="201" t="s">
        <v>1091</v>
      </c>
      <c r="C133" s="202" t="s">
        <v>1092</v>
      </c>
      <c r="D133" s="203">
        <v>46</v>
      </c>
      <c r="E133" s="201" t="s">
        <v>142</v>
      </c>
    </row>
    <row r="135" spans="1:5" ht="51">
      <c r="A135" s="200">
        <v>57</v>
      </c>
      <c r="B135" s="201" t="s">
        <v>1093</v>
      </c>
      <c r="C135" s="202" t="s">
        <v>1094</v>
      </c>
      <c r="D135" s="203">
        <v>60</v>
      </c>
      <c r="E135" s="201" t="s">
        <v>142</v>
      </c>
    </row>
    <row r="137" spans="1:5" ht="63.75">
      <c r="A137" s="200">
        <v>58</v>
      </c>
      <c r="B137" s="201" t="s">
        <v>1095</v>
      </c>
      <c r="C137" s="202" t="s">
        <v>1096</v>
      </c>
      <c r="D137" s="203">
        <v>52</v>
      </c>
      <c r="E137" s="201" t="s">
        <v>142</v>
      </c>
    </row>
    <row r="139" spans="1:5" ht="63.75">
      <c r="A139" s="200">
        <v>59</v>
      </c>
      <c r="B139" s="201" t="s">
        <v>1097</v>
      </c>
      <c r="C139" s="202" t="s">
        <v>1098</v>
      </c>
      <c r="D139" s="203">
        <v>12</v>
      </c>
      <c r="E139" s="201" t="s">
        <v>142</v>
      </c>
    </row>
    <row r="140" spans="1:5" ht="38.25">
      <c r="C140" s="202" t="s">
        <v>1099</v>
      </c>
    </row>
    <row r="142" spans="1:5" ht="63.75">
      <c r="A142" s="200">
        <v>60</v>
      </c>
      <c r="B142" s="201" t="s">
        <v>1100</v>
      </c>
      <c r="C142" s="202" t="s">
        <v>1101</v>
      </c>
      <c r="D142" s="203">
        <v>20</v>
      </c>
      <c r="E142" s="201" t="s">
        <v>142</v>
      </c>
    </row>
    <row r="143" spans="1:5">
      <c r="C143" s="202" t="s">
        <v>1102</v>
      </c>
    </row>
    <row r="145" spans="1:5" ht="51">
      <c r="A145" s="200">
        <v>61</v>
      </c>
      <c r="B145" s="201" t="s">
        <v>1103</v>
      </c>
      <c r="C145" s="202" t="s">
        <v>1104</v>
      </c>
      <c r="D145" s="203">
        <v>10</v>
      </c>
      <c r="E145" s="201" t="s">
        <v>142</v>
      </c>
    </row>
    <row r="147" spans="1:5" ht="38.25">
      <c r="A147" s="200">
        <v>62</v>
      </c>
      <c r="B147" s="201" t="s">
        <v>1105</v>
      </c>
      <c r="C147" s="202" t="s">
        <v>1106</v>
      </c>
      <c r="D147" s="203">
        <v>4</v>
      </c>
      <c r="E147" s="201" t="s">
        <v>142</v>
      </c>
    </row>
    <row r="149" spans="1:5" ht="63.75">
      <c r="A149" s="200">
        <v>63</v>
      </c>
      <c r="B149" s="201" t="s">
        <v>1107</v>
      </c>
      <c r="C149" s="202" t="s">
        <v>1108</v>
      </c>
      <c r="D149" s="203">
        <v>92</v>
      </c>
      <c r="E149" s="201" t="s">
        <v>142</v>
      </c>
    </row>
    <row r="150" spans="1:5" ht="38.25">
      <c r="C150" s="202" t="s">
        <v>1109</v>
      </c>
    </row>
    <row r="152" spans="1:5" ht="54">
      <c r="A152" s="200">
        <v>64</v>
      </c>
      <c r="B152" s="201" t="s">
        <v>1110</v>
      </c>
      <c r="C152" s="202" t="s">
        <v>1111</v>
      </c>
      <c r="D152" s="203">
        <v>190</v>
      </c>
      <c r="E152" s="201" t="s">
        <v>126</v>
      </c>
    </row>
    <row r="154" spans="1:5" ht="54">
      <c r="A154" s="200">
        <v>65</v>
      </c>
      <c r="B154" s="201" t="s">
        <v>1112</v>
      </c>
      <c r="C154" s="202" t="s">
        <v>1113</v>
      </c>
      <c r="D154" s="203">
        <v>100</v>
      </c>
      <c r="E154" s="201" t="s">
        <v>126</v>
      </c>
    </row>
    <row r="156" spans="1:5" ht="41.25">
      <c r="A156" s="200">
        <v>66</v>
      </c>
      <c r="B156" s="201" t="s">
        <v>1114</v>
      </c>
      <c r="C156" s="202" t="s">
        <v>1115</v>
      </c>
      <c r="D156" s="203">
        <v>220</v>
      </c>
      <c r="E156" s="201" t="s">
        <v>126</v>
      </c>
    </row>
    <row r="158" spans="1:5" ht="51">
      <c r="A158" s="200">
        <v>67</v>
      </c>
      <c r="B158" s="201" t="s">
        <v>1116</v>
      </c>
      <c r="C158" s="202" t="s">
        <v>1117</v>
      </c>
      <c r="D158" s="203">
        <v>10</v>
      </c>
      <c r="E158" s="201" t="s">
        <v>142</v>
      </c>
    </row>
    <row r="160" spans="1:5" ht="51">
      <c r="A160" s="200">
        <v>68</v>
      </c>
      <c r="B160" s="201" t="s">
        <v>1118</v>
      </c>
      <c r="C160" s="202" t="s">
        <v>1119</v>
      </c>
      <c r="D160" s="203">
        <v>10</v>
      </c>
      <c r="E160" s="201" t="s">
        <v>142</v>
      </c>
    </row>
    <row r="162" spans="1:5" ht="51">
      <c r="A162" s="200">
        <v>69</v>
      </c>
      <c r="B162" s="201" t="s">
        <v>1120</v>
      </c>
      <c r="C162" s="202" t="s">
        <v>1121</v>
      </c>
      <c r="D162" s="203">
        <v>10</v>
      </c>
      <c r="E162" s="201" t="s">
        <v>142</v>
      </c>
    </row>
    <row r="164" spans="1:5" ht="38.25">
      <c r="A164" s="200">
        <v>70</v>
      </c>
      <c r="B164" s="201" t="s">
        <v>1122</v>
      </c>
      <c r="C164" s="202" t="s">
        <v>1123</v>
      </c>
      <c r="D164" s="203">
        <v>10</v>
      </c>
      <c r="E164" s="201" t="s">
        <v>142</v>
      </c>
    </row>
    <row r="166" spans="1:5" ht="51">
      <c r="A166" s="200">
        <v>71</v>
      </c>
      <c r="B166" s="201" t="s">
        <v>1124</v>
      </c>
      <c r="C166" s="202" t="s">
        <v>1125</v>
      </c>
      <c r="D166" s="203">
        <v>10</v>
      </c>
      <c r="E166" s="201" t="s">
        <v>142</v>
      </c>
    </row>
    <row r="168" spans="1:5" ht="54">
      <c r="A168" s="200">
        <v>72</v>
      </c>
      <c r="B168" s="201" t="s">
        <v>1126</v>
      </c>
      <c r="C168" s="202" t="s">
        <v>1127</v>
      </c>
      <c r="D168" s="203">
        <v>1</v>
      </c>
      <c r="E168" s="201" t="s">
        <v>142</v>
      </c>
    </row>
    <row r="170" spans="1:5" ht="54">
      <c r="A170" s="200">
        <v>73</v>
      </c>
      <c r="B170" s="201" t="s">
        <v>1128</v>
      </c>
      <c r="C170" s="202" t="s">
        <v>1129</v>
      </c>
      <c r="D170" s="203">
        <v>2</v>
      </c>
      <c r="E170" s="201" t="s">
        <v>142</v>
      </c>
    </row>
    <row r="172" spans="1:5" ht="54">
      <c r="A172" s="200">
        <v>74</v>
      </c>
      <c r="B172" s="201" t="s">
        <v>1130</v>
      </c>
      <c r="C172" s="202" t="s">
        <v>1131</v>
      </c>
      <c r="D172" s="203">
        <v>2</v>
      </c>
      <c r="E172" s="201" t="s">
        <v>142</v>
      </c>
    </row>
    <row r="174" spans="1:5" ht="25.5">
      <c r="A174" s="200">
        <v>75</v>
      </c>
      <c r="B174" s="201" t="s">
        <v>1132</v>
      </c>
      <c r="C174" s="202" t="s">
        <v>1133</v>
      </c>
      <c r="D174" s="203">
        <v>6</v>
      </c>
      <c r="E174" s="201" t="s">
        <v>142</v>
      </c>
    </row>
    <row r="176" spans="1:5" ht="25.5">
      <c r="A176" s="200">
        <v>76</v>
      </c>
      <c r="B176" s="201" t="s">
        <v>1134</v>
      </c>
      <c r="C176" s="202" t="s">
        <v>1135</v>
      </c>
      <c r="D176" s="203">
        <v>2</v>
      </c>
      <c r="E176" s="201" t="s">
        <v>85</v>
      </c>
    </row>
    <row r="178" spans="1:7">
      <c r="A178" s="200">
        <v>77</v>
      </c>
      <c r="B178" s="201" t="s">
        <v>1136</v>
      </c>
      <c r="C178" s="202" t="s">
        <v>1137</v>
      </c>
      <c r="D178" s="203">
        <v>258</v>
      </c>
      <c r="E178" s="201" t="s">
        <v>1138</v>
      </c>
    </row>
    <row r="180" spans="1:7" ht="51">
      <c r="A180" s="200">
        <v>78</v>
      </c>
      <c r="B180" s="201" t="s">
        <v>1139</v>
      </c>
      <c r="C180" s="202" t="s">
        <v>1140</v>
      </c>
      <c r="D180" s="203">
        <v>190</v>
      </c>
      <c r="E180" s="201" t="s">
        <v>142</v>
      </c>
    </row>
    <row r="182" spans="1:7" ht="63.75">
      <c r="A182" s="200">
        <v>79</v>
      </c>
      <c r="B182" s="201" t="s">
        <v>1141</v>
      </c>
      <c r="C182" s="202" t="s">
        <v>1142</v>
      </c>
      <c r="D182" s="203">
        <v>1</v>
      </c>
      <c r="E182" s="201" t="s">
        <v>142</v>
      </c>
    </row>
    <row r="183" spans="1:7">
      <c r="C183" s="202" t="s">
        <v>1143</v>
      </c>
    </row>
    <row r="184" spans="1:7">
      <c r="C184" s="202"/>
    </row>
    <row r="185" spans="1:7" ht="25.5">
      <c r="A185" s="200">
        <v>80</v>
      </c>
      <c r="B185" s="201" t="s">
        <v>953</v>
      </c>
      <c r="C185" s="202" t="s">
        <v>1144</v>
      </c>
      <c r="D185" s="203">
        <v>1</v>
      </c>
      <c r="E185" s="201" t="s">
        <v>142</v>
      </c>
    </row>
    <row r="186" spans="1:7" ht="15">
      <c r="A186" s="172"/>
      <c r="B186" s="172"/>
      <c r="C186" s="202"/>
      <c r="D186" s="172"/>
      <c r="E186" s="172"/>
      <c r="F186" s="172"/>
      <c r="G186" s="172"/>
    </row>
    <row r="187" spans="1:7" ht="25.5">
      <c r="A187" s="200">
        <v>81</v>
      </c>
      <c r="B187" s="201" t="s">
        <v>953</v>
      </c>
      <c r="C187" s="202" t="s">
        <v>1145</v>
      </c>
      <c r="D187" s="203">
        <v>1</v>
      </c>
      <c r="E187" s="201" t="s">
        <v>142</v>
      </c>
    </row>
    <row r="188" spans="1:7" ht="15">
      <c r="A188" s="172"/>
      <c r="B188" s="172"/>
      <c r="C188" s="202"/>
      <c r="D188" s="172"/>
      <c r="E188" s="172"/>
      <c r="F188" s="172"/>
      <c r="G188" s="172"/>
    </row>
    <row r="189" spans="1:7" ht="25.5">
      <c r="A189" s="200">
        <v>82</v>
      </c>
      <c r="B189" s="201" t="s">
        <v>953</v>
      </c>
      <c r="C189" s="202" t="s">
        <v>1146</v>
      </c>
      <c r="D189" s="203">
        <v>1</v>
      </c>
      <c r="E189" s="201" t="s">
        <v>142</v>
      </c>
    </row>
    <row r="190" spans="1:7" ht="15">
      <c r="A190" s="172"/>
      <c r="B190" s="172"/>
      <c r="C190" s="202"/>
      <c r="D190" s="172"/>
      <c r="E190" s="172"/>
      <c r="F190" s="172"/>
      <c r="G190" s="172"/>
    </row>
    <row r="191" spans="1:7" ht="25.5">
      <c r="A191" s="200">
        <v>83</v>
      </c>
      <c r="B191" s="201" t="s">
        <v>953</v>
      </c>
      <c r="C191" s="202" t="s">
        <v>1147</v>
      </c>
      <c r="D191" s="203">
        <v>1</v>
      </c>
      <c r="E191" s="201" t="s">
        <v>142</v>
      </c>
    </row>
    <row r="192" spans="1:7" ht="15">
      <c r="A192" s="172"/>
      <c r="B192" s="172"/>
      <c r="C192" s="202"/>
      <c r="D192" s="172"/>
      <c r="E192" s="172"/>
      <c r="F192" s="172"/>
      <c r="G192" s="172"/>
    </row>
    <row r="193" spans="1:9" ht="25.5">
      <c r="A193" s="200">
        <v>84</v>
      </c>
      <c r="B193" s="201" t="s">
        <v>953</v>
      </c>
      <c r="C193" s="202" t="s">
        <v>1148</v>
      </c>
      <c r="D193" s="203">
        <v>1</v>
      </c>
      <c r="E193" s="201" t="s">
        <v>142</v>
      </c>
    </row>
    <row r="194" spans="1:9">
      <c r="C194" s="202"/>
    </row>
    <row r="195" spans="1:9" ht="63.75">
      <c r="A195" s="200">
        <v>85</v>
      </c>
      <c r="B195" s="201" t="s">
        <v>953</v>
      </c>
      <c r="C195" s="202" t="s">
        <v>1149</v>
      </c>
      <c r="D195" s="203">
        <v>1</v>
      </c>
      <c r="E195" s="201" t="s">
        <v>142</v>
      </c>
    </row>
    <row r="196" spans="1:9">
      <c r="C196" s="202"/>
    </row>
    <row r="197" spans="1:9" ht="125.1" customHeight="1">
      <c r="A197" s="200">
        <v>86</v>
      </c>
      <c r="B197" s="201" t="s">
        <v>1150</v>
      </c>
      <c r="C197" s="206" t="s">
        <v>1151</v>
      </c>
      <c r="D197" s="203">
        <v>60</v>
      </c>
      <c r="E197" s="201" t="s">
        <v>209</v>
      </c>
      <c r="I197" s="203">
        <f t="shared" ref="I197" si="0">ROUND(D197*G197, 0)</f>
        <v>0</v>
      </c>
    </row>
    <row r="198" spans="1:9">
      <c r="C198" s="202"/>
    </row>
    <row r="199" spans="1:9" ht="120" customHeight="1">
      <c r="A199" s="200">
        <v>87</v>
      </c>
      <c r="B199" s="201" t="s">
        <v>1152</v>
      </c>
      <c r="C199" s="205" t="s">
        <v>1153</v>
      </c>
      <c r="D199" s="203">
        <v>15</v>
      </c>
      <c r="E199" s="201" t="s">
        <v>209</v>
      </c>
    </row>
    <row r="200" spans="1:9">
      <c r="C200" s="202"/>
    </row>
    <row r="201" spans="1:9">
      <c r="A201" s="200">
        <v>88</v>
      </c>
      <c r="B201" s="201" t="s">
        <v>953</v>
      </c>
      <c r="C201" s="202" t="s">
        <v>1154</v>
      </c>
      <c r="D201" s="203">
        <v>240</v>
      </c>
      <c r="E201" s="201" t="s">
        <v>142</v>
      </c>
    </row>
    <row r="202" spans="1:9">
      <c r="C202" s="202"/>
    </row>
    <row r="203" spans="1:9" ht="76.5">
      <c r="A203" s="200">
        <v>89</v>
      </c>
      <c r="B203" s="201" t="s">
        <v>1155</v>
      </c>
      <c r="C203" s="202" t="s">
        <v>1156</v>
      </c>
      <c r="D203" s="203">
        <v>1</v>
      </c>
      <c r="E203" s="201" t="s">
        <v>142</v>
      </c>
    </row>
    <row r="204" spans="1:9">
      <c r="C204" s="202"/>
    </row>
    <row r="205" spans="1:9" s="204" customFormat="1">
      <c r="A205" s="196"/>
      <c r="B205" s="197"/>
      <c r="C205" s="197" t="s">
        <v>1157</v>
      </c>
      <c r="D205" s="198"/>
      <c r="E205" s="197"/>
      <c r="F205" s="198"/>
      <c r="G205" s="198"/>
      <c r="H205" s="198"/>
      <c r="I205" s="198"/>
    </row>
  </sheetData>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dimension ref="A1:I35"/>
  <sheetViews>
    <sheetView workbookViewId="0">
      <selection activeCell="I38" sqref="I38"/>
    </sheetView>
  </sheetViews>
  <sheetFormatPr defaultRowHeight="12.75"/>
  <cols>
    <col min="1" max="1" width="4.28515625" style="200" customWidth="1"/>
    <col min="2" max="2" width="9.28515625" style="201" customWidth="1"/>
    <col min="3" max="3" width="36.7109375" style="201" customWidth="1"/>
    <col min="4" max="4" width="6.7109375" style="203" customWidth="1"/>
    <col min="5" max="5" width="6.7109375" style="201" customWidth="1"/>
    <col min="6" max="7" width="8.28515625" style="203" customWidth="1"/>
    <col min="8" max="9" width="8" style="203" bestFit="1" customWidth="1"/>
    <col min="10" max="10" width="15.7109375" style="201" customWidth="1"/>
    <col min="11" max="256" width="9.140625" style="201"/>
    <col min="257" max="257" width="4.28515625" style="201" customWidth="1"/>
    <col min="258" max="258" width="9.28515625" style="201" customWidth="1"/>
    <col min="259" max="259" width="36.7109375" style="201" customWidth="1"/>
    <col min="260" max="261" width="6.7109375" style="201" customWidth="1"/>
    <col min="262" max="263" width="8.28515625" style="201" customWidth="1"/>
    <col min="264" max="265" width="8" style="201" bestFit="1" customWidth="1"/>
    <col min="266" max="266" width="15.7109375" style="201" customWidth="1"/>
    <col min="267" max="512" width="9.140625" style="201"/>
    <col min="513" max="513" width="4.28515625" style="201" customWidth="1"/>
    <col min="514" max="514" width="9.28515625" style="201" customWidth="1"/>
    <col min="515" max="515" width="36.7109375" style="201" customWidth="1"/>
    <col min="516" max="517" width="6.7109375" style="201" customWidth="1"/>
    <col min="518" max="519" width="8.28515625" style="201" customWidth="1"/>
    <col min="520" max="521" width="8" style="201" bestFit="1" customWidth="1"/>
    <col min="522" max="522" width="15.7109375" style="201" customWidth="1"/>
    <col min="523" max="768" width="9.140625" style="201"/>
    <col min="769" max="769" width="4.28515625" style="201" customWidth="1"/>
    <col min="770" max="770" width="9.28515625" style="201" customWidth="1"/>
    <col min="771" max="771" width="36.7109375" style="201" customWidth="1"/>
    <col min="772" max="773" width="6.7109375" style="201" customWidth="1"/>
    <col min="774" max="775" width="8.28515625" style="201" customWidth="1"/>
    <col min="776" max="777" width="8" style="201" bestFit="1" customWidth="1"/>
    <col min="778" max="778" width="15.7109375" style="201" customWidth="1"/>
    <col min="779" max="1024" width="9.140625" style="201"/>
    <col min="1025" max="1025" width="4.28515625" style="201" customWidth="1"/>
    <col min="1026" max="1026" width="9.28515625" style="201" customWidth="1"/>
    <col min="1027" max="1027" width="36.7109375" style="201" customWidth="1"/>
    <col min="1028" max="1029" width="6.7109375" style="201" customWidth="1"/>
    <col min="1030" max="1031" width="8.28515625" style="201" customWidth="1"/>
    <col min="1032" max="1033" width="8" style="201" bestFit="1" customWidth="1"/>
    <col min="1034" max="1034" width="15.7109375" style="201" customWidth="1"/>
    <col min="1035" max="1280" width="9.140625" style="201"/>
    <col min="1281" max="1281" width="4.28515625" style="201" customWidth="1"/>
    <col min="1282" max="1282" width="9.28515625" style="201" customWidth="1"/>
    <col min="1283" max="1283" width="36.7109375" style="201" customWidth="1"/>
    <col min="1284" max="1285" width="6.7109375" style="201" customWidth="1"/>
    <col min="1286" max="1287" width="8.28515625" style="201" customWidth="1"/>
    <col min="1288" max="1289" width="8" style="201" bestFit="1" customWidth="1"/>
    <col min="1290" max="1290" width="15.7109375" style="201" customWidth="1"/>
    <col min="1291" max="1536" width="9.140625" style="201"/>
    <col min="1537" max="1537" width="4.28515625" style="201" customWidth="1"/>
    <col min="1538" max="1538" width="9.28515625" style="201" customWidth="1"/>
    <col min="1539" max="1539" width="36.7109375" style="201" customWidth="1"/>
    <col min="1540" max="1541" width="6.7109375" style="201" customWidth="1"/>
    <col min="1542" max="1543" width="8.28515625" style="201" customWidth="1"/>
    <col min="1544" max="1545" width="8" style="201" bestFit="1" customWidth="1"/>
    <col min="1546" max="1546" width="15.7109375" style="201" customWidth="1"/>
    <col min="1547" max="1792" width="9.140625" style="201"/>
    <col min="1793" max="1793" width="4.28515625" style="201" customWidth="1"/>
    <col min="1794" max="1794" width="9.28515625" style="201" customWidth="1"/>
    <col min="1795" max="1795" width="36.7109375" style="201" customWidth="1"/>
    <col min="1796" max="1797" width="6.7109375" style="201" customWidth="1"/>
    <col min="1798" max="1799" width="8.28515625" style="201" customWidth="1"/>
    <col min="1800" max="1801" width="8" style="201" bestFit="1" customWidth="1"/>
    <col min="1802" max="1802" width="15.7109375" style="201" customWidth="1"/>
    <col min="1803" max="2048" width="9.140625" style="201"/>
    <col min="2049" max="2049" width="4.28515625" style="201" customWidth="1"/>
    <col min="2050" max="2050" width="9.28515625" style="201" customWidth="1"/>
    <col min="2051" max="2051" width="36.7109375" style="201" customWidth="1"/>
    <col min="2052" max="2053" width="6.7109375" style="201" customWidth="1"/>
    <col min="2054" max="2055" width="8.28515625" style="201" customWidth="1"/>
    <col min="2056" max="2057" width="8" style="201" bestFit="1" customWidth="1"/>
    <col min="2058" max="2058" width="15.7109375" style="201" customWidth="1"/>
    <col min="2059" max="2304" width="9.140625" style="201"/>
    <col min="2305" max="2305" width="4.28515625" style="201" customWidth="1"/>
    <col min="2306" max="2306" width="9.28515625" style="201" customWidth="1"/>
    <col min="2307" max="2307" width="36.7109375" style="201" customWidth="1"/>
    <col min="2308" max="2309" width="6.7109375" style="201" customWidth="1"/>
    <col min="2310" max="2311" width="8.28515625" style="201" customWidth="1"/>
    <col min="2312" max="2313" width="8" style="201" bestFit="1" customWidth="1"/>
    <col min="2314" max="2314" width="15.7109375" style="201" customWidth="1"/>
    <col min="2315" max="2560" width="9.140625" style="201"/>
    <col min="2561" max="2561" width="4.28515625" style="201" customWidth="1"/>
    <col min="2562" max="2562" width="9.28515625" style="201" customWidth="1"/>
    <col min="2563" max="2563" width="36.7109375" style="201" customWidth="1"/>
    <col min="2564" max="2565" width="6.7109375" style="201" customWidth="1"/>
    <col min="2566" max="2567" width="8.28515625" style="201" customWidth="1"/>
    <col min="2568" max="2569" width="8" style="201" bestFit="1" customWidth="1"/>
    <col min="2570" max="2570" width="15.7109375" style="201" customWidth="1"/>
    <col min="2571" max="2816" width="9.140625" style="201"/>
    <col min="2817" max="2817" width="4.28515625" style="201" customWidth="1"/>
    <col min="2818" max="2818" width="9.28515625" style="201" customWidth="1"/>
    <col min="2819" max="2819" width="36.7109375" style="201" customWidth="1"/>
    <col min="2820" max="2821" width="6.7109375" style="201" customWidth="1"/>
    <col min="2822" max="2823" width="8.28515625" style="201" customWidth="1"/>
    <col min="2824" max="2825" width="8" style="201" bestFit="1" customWidth="1"/>
    <col min="2826" max="2826" width="15.7109375" style="201" customWidth="1"/>
    <col min="2827" max="3072" width="9.140625" style="201"/>
    <col min="3073" max="3073" width="4.28515625" style="201" customWidth="1"/>
    <col min="3074" max="3074" width="9.28515625" style="201" customWidth="1"/>
    <col min="3075" max="3075" width="36.7109375" style="201" customWidth="1"/>
    <col min="3076" max="3077" width="6.7109375" style="201" customWidth="1"/>
    <col min="3078" max="3079" width="8.28515625" style="201" customWidth="1"/>
    <col min="3080" max="3081" width="8" style="201" bestFit="1" customWidth="1"/>
    <col min="3082" max="3082" width="15.7109375" style="201" customWidth="1"/>
    <col min="3083" max="3328" width="9.140625" style="201"/>
    <col min="3329" max="3329" width="4.28515625" style="201" customWidth="1"/>
    <col min="3330" max="3330" width="9.28515625" style="201" customWidth="1"/>
    <col min="3331" max="3331" width="36.7109375" style="201" customWidth="1"/>
    <col min="3332" max="3333" width="6.7109375" style="201" customWidth="1"/>
    <col min="3334" max="3335" width="8.28515625" style="201" customWidth="1"/>
    <col min="3336" max="3337" width="8" style="201" bestFit="1" customWidth="1"/>
    <col min="3338" max="3338" width="15.7109375" style="201" customWidth="1"/>
    <col min="3339" max="3584" width="9.140625" style="201"/>
    <col min="3585" max="3585" width="4.28515625" style="201" customWidth="1"/>
    <col min="3586" max="3586" width="9.28515625" style="201" customWidth="1"/>
    <col min="3587" max="3587" width="36.7109375" style="201" customWidth="1"/>
    <col min="3588" max="3589" width="6.7109375" style="201" customWidth="1"/>
    <col min="3590" max="3591" width="8.28515625" style="201" customWidth="1"/>
    <col min="3592" max="3593" width="8" style="201" bestFit="1" customWidth="1"/>
    <col min="3594" max="3594" width="15.7109375" style="201" customWidth="1"/>
    <col min="3595" max="3840" width="9.140625" style="201"/>
    <col min="3841" max="3841" width="4.28515625" style="201" customWidth="1"/>
    <col min="3842" max="3842" width="9.28515625" style="201" customWidth="1"/>
    <col min="3843" max="3843" width="36.7109375" style="201" customWidth="1"/>
    <col min="3844" max="3845" width="6.7109375" style="201" customWidth="1"/>
    <col min="3846" max="3847" width="8.28515625" style="201" customWidth="1"/>
    <col min="3848" max="3849" width="8" style="201" bestFit="1" customWidth="1"/>
    <col min="3850" max="3850" width="15.7109375" style="201" customWidth="1"/>
    <col min="3851" max="4096" width="9.140625" style="201"/>
    <col min="4097" max="4097" width="4.28515625" style="201" customWidth="1"/>
    <col min="4098" max="4098" width="9.28515625" style="201" customWidth="1"/>
    <col min="4099" max="4099" width="36.7109375" style="201" customWidth="1"/>
    <col min="4100" max="4101" width="6.7109375" style="201" customWidth="1"/>
    <col min="4102" max="4103" width="8.28515625" style="201" customWidth="1"/>
    <col min="4104" max="4105" width="8" style="201" bestFit="1" customWidth="1"/>
    <col min="4106" max="4106" width="15.7109375" style="201" customWidth="1"/>
    <col min="4107" max="4352" width="9.140625" style="201"/>
    <col min="4353" max="4353" width="4.28515625" style="201" customWidth="1"/>
    <col min="4354" max="4354" width="9.28515625" style="201" customWidth="1"/>
    <col min="4355" max="4355" width="36.7109375" style="201" customWidth="1"/>
    <col min="4356" max="4357" width="6.7109375" style="201" customWidth="1"/>
    <col min="4358" max="4359" width="8.28515625" style="201" customWidth="1"/>
    <col min="4360" max="4361" width="8" style="201" bestFit="1" customWidth="1"/>
    <col min="4362" max="4362" width="15.7109375" style="201" customWidth="1"/>
    <col min="4363" max="4608" width="9.140625" style="201"/>
    <col min="4609" max="4609" width="4.28515625" style="201" customWidth="1"/>
    <col min="4610" max="4610" width="9.28515625" style="201" customWidth="1"/>
    <col min="4611" max="4611" width="36.7109375" style="201" customWidth="1"/>
    <col min="4612" max="4613" width="6.7109375" style="201" customWidth="1"/>
    <col min="4614" max="4615" width="8.28515625" style="201" customWidth="1"/>
    <col min="4616" max="4617" width="8" style="201" bestFit="1" customWidth="1"/>
    <col min="4618" max="4618" width="15.7109375" style="201" customWidth="1"/>
    <col min="4619" max="4864" width="9.140625" style="201"/>
    <col min="4865" max="4865" width="4.28515625" style="201" customWidth="1"/>
    <col min="4866" max="4866" width="9.28515625" style="201" customWidth="1"/>
    <col min="4867" max="4867" width="36.7109375" style="201" customWidth="1"/>
    <col min="4868" max="4869" width="6.7109375" style="201" customWidth="1"/>
    <col min="4870" max="4871" width="8.28515625" style="201" customWidth="1"/>
    <col min="4872" max="4873" width="8" style="201" bestFit="1" customWidth="1"/>
    <col min="4874" max="4874" width="15.7109375" style="201" customWidth="1"/>
    <col min="4875" max="5120" width="9.140625" style="201"/>
    <col min="5121" max="5121" width="4.28515625" style="201" customWidth="1"/>
    <col min="5122" max="5122" width="9.28515625" style="201" customWidth="1"/>
    <col min="5123" max="5123" width="36.7109375" style="201" customWidth="1"/>
    <col min="5124" max="5125" width="6.7109375" style="201" customWidth="1"/>
    <col min="5126" max="5127" width="8.28515625" style="201" customWidth="1"/>
    <col min="5128" max="5129" width="8" style="201" bestFit="1" customWidth="1"/>
    <col min="5130" max="5130" width="15.7109375" style="201" customWidth="1"/>
    <col min="5131" max="5376" width="9.140625" style="201"/>
    <col min="5377" max="5377" width="4.28515625" style="201" customWidth="1"/>
    <col min="5378" max="5378" width="9.28515625" style="201" customWidth="1"/>
    <col min="5379" max="5379" width="36.7109375" style="201" customWidth="1"/>
    <col min="5380" max="5381" width="6.7109375" style="201" customWidth="1"/>
    <col min="5382" max="5383" width="8.28515625" style="201" customWidth="1"/>
    <col min="5384" max="5385" width="8" style="201" bestFit="1" customWidth="1"/>
    <col min="5386" max="5386" width="15.7109375" style="201" customWidth="1"/>
    <col min="5387" max="5632" width="9.140625" style="201"/>
    <col min="5633" max="5633" width="4.28515625" style="201" customWidth="1"/>
    <col min="5634" max="5634" width="9.28515625" style="201" customWidth="1"/>
    <col min="5635" max="5635" width="36.7109375" style="201" customWidth="1"/>
    <col min="5636" max="5637" width="6.7109375" style="201" customWidth="1"/>
    <col min="5638" max="5639" width="8.28515625" style="201" customWidth="1"/>
    <col min="5640" max="5641" width="8" style="201" bestFit="1" customWidth="1"/>
    <col min="5642" max="5642" width="15.7109375" style="201" customWidth="1"/>
    <col min="5643" max="5888" width="9.140625" style="201"/>
    <col min="5889" max="5889" width="4.28515625" style="201" customWidth="1"/>
    <col min="5890" max="5890" width="9.28515625" style="201" customWidth="1"/>
    <col min="5891" max="5891" width="36.7109375" style="201" customWidth="1"/>
    <col min="5892" max="5893" width="6.7109375" style="201" customWidth="1"/>
    <col min="5894" max="5895" width="8.28515625" style="201" customWidth="1"/>
    <col min="5896" max="5897" width="8" style="201" bestFit="1" customWidth="1"/>
    <col min="5898" max="5898" width="15.7109375" style="201" customWidth="1"/>
    <col min="5899" max="6144" width="9.140625" style="201"/>
    <col min="6145" max="6145" width="4.28515625" style="201" customWidth="1"/>
    <col min="6146" max="6146" width="9.28515625" style="201" customWidth="1"/>
    <col min="6147" max="6147" width="36.7109375" style="201" customWidth="1"/>
    <col min="6148" max="6149" width="6.7109375" style="201" customWidth="1"/>
    <col min="6150" max="6151" width="8.28515625" style="201" customWidth="1"/>
    <col min="6152" max="6153" width="8" style="201" bestFit="1" customWidth="1"/>
    <col min="6154" max="6154" width="15.7109375" style="201" customWidth="1"/>
    <col min="6155" max="6400" width="9.140625" style="201"/>
    <col min="6401" max="6401" width="4.28515625" style="201" customWidth="1"/>
    <col min="6402" max="6402" width="9.28515625" style="201" customWidth="1"/>
    <col min="6403" max="6403" width="36.7109375" style="201" customWidth="1"/>
    <col min="6404" max="6405" width="6.7109375" style="201" customWidth="1"/>
    <col min="6406" max="6407" width="8.28515625" style="201" customWidth="1"/>
    <col min="6408" max="6409" width="8" style="201" bestFit="1" customWidth="1"/>
    <col min="6410" max="6410" width="15.7109375" style="201" customWidth="1"/>
    <col min="6411" max="6656" width="9.140625" style="201"/>
    <col min="6657" max="6657" width="4.28515625" style="201" customWidth="1"/>
    <col min="6658" max="6658" width="9.28515625" style="201" customWidth="1"/>
    <col min="6659" max="6659" width="36.7109375" style="201" customWidth="1"/>
    <col min="6660" max="6661" width="6.7109375" style="201" customWidth="1"/>
    <col min="6662" max="6663" width="8.28515625" style="201" customWidth="1"/>
    <col min="6664" max="6665" width="8" style="201" bestFit="1" customWidth="1"/>
    <col min="6666" max="6666" width="15.7109375" style="201" customWidth="1"/>
    <col min="6667" max="6912" width="9.140625" style="201"/>
    <col min="6913" max="6913" width="4.28515625" style="201" customWidth="1"/>
    <col min="6914" max="6914" width="9.28515625" style="201" customWidth="1"/>
    <col min="6915" max="6915" width="36.7109375" style="201" customWidth="1"/>
    <col min="6916" max="6917" width="6.7109375" style="201" customWidth="1"/>
    <col min="6918" max="6919" width="8.28515625" style="201" customWidth="1"/>
    <col min="6920" max="6921" width="8" style="201" bestFit="1" customWidth="1"/>
    <col min="6922" max="6922" width="15.7109375" style="201" customWidth="1"/>
    <col min="6923" max="7168" width="9.140625" style="201"/>
    <col min="7169" max="7169" width="4.28515625" style="201" customWidth="1"/>
    <col min="7170" max="7170" width="9.28515625" style="201" customWidth="1"/>
    <col min="7171" max="7171" width="36.7109375" style="201" customWidth="1"/>
    <col min="7172" max="7173" width="6.7109375" style="201" customWidth="1"/>
    <col min="7174" max="7175" width="8.28515625" style="201" customWidth="1"/>
    <col min="7176" max="7177" width="8" style="201" bestFit="1" customWidth="1"/>
    <col min="7178" max="7178" width="15.7109375" style="201" customWidth="1"/>
    <col min="7179" max="7424" width="9.140625" style="201"/>
    <col min="7425" max="7425" width="4.28515625" style="201" customWidth="1"/>
    <col min="7426" max="7426" width="9.28515625" style="201" customWidth="1"/>
    <col min="7427" max="7427" width="36.7109375" style="201" customWidth="1"/>
    <col min="7428" max="7429" width="6.7109375" style="201" customWidth="1"/>
    <col min="7430" max="7431" width="8.28515625" style="201" customWidth="1"/>
    <col min="7432" max="7433" width="8" style="201" bestFit="1" customWidth="1"/>
    <col min="7434" max="7434" width="15.7109375" style="201" customWidth="1"/>
    <col min="7435" max="7680" width="9.140625" style="201"/>
    <col min="7681" max="7681" width="4.28515625" style="201" customWidth="1"/>
    <col min="7682" max="7682" width="9.28515625" style="201" customWidth="1"/>
    <col min="7683" max="7683" width="36.7109375" style="201" customWidth="1"/>
    <col min="7684" max="7685" width="6.7109375" style="201" customWidth="1"/>
    <col min="7686" max="7687" width="8.28515625" style="201" customWidth="1"/>
    <col min="7688" max="7689" width="8" style="201" bestFit="1" customWidth="1"/>
    <col min="7690" max="7690" width="15.7109375" style="201" customWidth="1"/>
    <col min="7691" max="7936" width="9.140625" style="201"/>
    <col min="7937" max="7937" width="4.28515625" style="201" customWidth="1"/>
    <col min="7938" max="7938" width="9.28515625" style="201" customWidth="1"/>
    <col min="7939" max="7939" width="36.7109375" style="201" customWidth="1"/>
    <col min="7940" max="7941" width="6.7109375" style="201" customWidth="1"/>
    <col min="7942" max="7943" width="8.28515625" style="201" customWidth="1"/>
    <col min="7944" max="7945" width="8" style="201" bestFit="1" customWidth="1"/>
    <col min="7946" max="7946" width="15.7109375" style="201" customWidth="1"/>
    <col min="7947" max="8192" width="9.140625" style="201"/>
    <col min="8193" max="8193" width="4.28515625" style="201" customWidth="1"/>
    <col min="8194" max="8194" width="9.28515625" style="201" customWidth="1"/>
    <col min="8195" max="8195" width="36.7109375" style="201" customWidth="1"/>
    <col min="8196" max="8197" width="6.7109375" style="201" customWidth="1"/>
    <col min="8198" max="8199" width="8.28515625" style="201" customWidth="1"/>
    <col min="8200" max="8201" width="8" style="201" bestFit="1" customWidth="1"/>
    <col min="8202" max="8202" width="15.7109375" style="201" customWidth="1"/>
    <col min="8203" max="8448" width="9.140625" style="201"/>
    <col min="8449" max="8449" width="4.28515625" style="201" customWidth="1"/>
    <col min="8450" max="8450" width="9.28515625" style="201" customWidth="1"/>
    <col min="8451" max="8451" width="36.7109375" style="201" customWidth="1"/>
    <col min="8452" max="8453" width="6.7109375" style="201" customWidth="1"/>
    <col min="8454" max="8455" width="8.28515625" style="201" customWidth="1"/>
    <col min="8456" max="8457" width="8" style="201" bestFit="1" customWidth="1"/>
    <col min="8458" max="8458" width="15.7109375" style="201" customWidth="1"/>
    <col min="8459" max="8704" width="9.140625" style="201"/>
    <col min="8705" max="8705" width="4.28515625" style="201" customWidth="1"/>
    <col min="8706" max="8706" width="9.28515625" style="201" customWidth="1"/>
    <col min="8707" max="8707" width="36.7109375" style="201" customWidth="1"/>
    <col min="8708" max="8709" width="6.7109375" style="201" customWidth="1"/>
    <col min="8710" max="8711" width="8.28515625" style="201" customWidth="1"/>
    <col min="8712" max="8713" width="8" style="201" bestFit="1" customWidth="1"/>
    <col min="8714" max="8714" width="15.7109375" style="201" customWidth="1"/>
    <col min="8715" max="8960" width="9.140625" style="201"/>
    <col min="8961" max="8961" width="4.28515625" style="201" customWidth="1"/>
    <col min="8962" max="8962" width="9.28515625" style="201" customWidth="1"/>
    <col min="8963" max="8963" width="36.7109375" style="201" customWidth="1"/>
    <col min="8964" max="8965" width="6.7109375" style="201" customWidth="1"/>
    <col min="8966" max="8967" width="8.28515625" style="201" customWidth="1"/>
    <col min="8968" max="8969" width="8" style="201" bestFit="1" customWidth="1"/>
    <col min="8970" max="8970" width="15.7109375" style="201" customWidth="1"/>
    <col min="8971" max="9216" width="9.140625" style="201"/>
    <col min="9217" max="9217" width="4.28515625" style="201" customWidth="1"/>
    <col min="9218" max="9218" width="9.28515625" style="201" customWidth="1"/>
    <col min="9219" max="9219" width="36.7109375" style="201" customWidth="1"/>
    <col min="9220" max="9221" width="6.7109375" style="201" customWidth="1"/>
    <col min="9222" max="9223" width="8.28515625" style="201" customWidth="1"/>
    <col min="9224" max="9225" width="8" style="201" bestFit="1" customWidth="1"/>
    <col min="9226" max="9226" width="15.7109375" style="201" customWidth="1"/>
    <col min="9227" max="9472" width="9.140625" style="201"/>
    <col min="9473" max="9473" width="4.28515625" style="201" customWidth="1"/>
    <col min="9474" max="9474" width="9.28515625" style="201" customWidth="1"/>
    <col min="9475" max="9475" width="36.7109375" style="201" customWidth="1"/>
    <col min="9476" max="9477" width="6.7109375" style="201" customWidth="1"/>
    <col min="9478" max="9479" width="8.28515625" style="201" customWidth="1"/>
    <col min="9480" max="9481" width="8" style="201" bestFit="1" customWidth="1"/>
    <col min="9482" max="9482" width="15.7109375" style="201" customWidth="1"/>
    <col min="9483" max="9728" width="9.140625" style="201"/>
    <col min="9729" max="9729" width="4.28515625" style="201" customWidth="1"/>
    <col min="9730" max="9730" width="9.28515625" style="201" customWidth="1"/>
    <col min="9731" max="9731" width="36.7109375" style="201" customWidth="1"/>
    <col min="9732" max="9733" width="6.7109375" style="201" customWidth="1"/>
    <col min="9734" max="9735" width="8.28515625" style="201" customWidth="1"/>
    <col min="9736" max="9737" width="8" style="201" bestFit="1" customWidth="1"/>
    <col min="9738" max="9738" width="15.7109375" style="201" customWidth="1"/>
    <col min="9739" max="9984" width="9.140625" style="201"/>
    <col min="9985" max="9985" width="4.28515625" style="201" customWidth="1"/>
    <col min="9986" max="9986" width="9.28515625" style="201" customWidth="1"/>
    <col min="9987" max="9987" width="36.7109375" style="201" customWidth="1"/>
    <col min="9988" max="9989" width="6.7109375" style="201" customWidth="1"/>
    <col min="9990" max="9991" width="8.28515625" style="201" customWidth="1"/>
    <col min="9992" max="9993" width="8" style="201" bestFit="1" customWidth="1"/>
    <col min="9994" max="9994" width="15.7109375" style="201" customWidth="1"/>
    <col min="9995" max="10240" width="9.140625" style="201"/>
    <col min="10241" max="10241" width="4.28515625" style="201" customWidth="1"/>
    <col min="10242" max="10242" width="9.28515625" style="201" customWidth="1"/>
    <col min="10243" max="10243" width="36.7109375" style="201" customWidth="1"/>
    <col min="10244" max="10245" width="6.7109375" style="201" customWidth="1"/>
    <col min="10246" max="10247" width="8.28515625" style="201" customWidth="1"/>
    <col min="10248" max="10249" width="8" style="201" bestFit="1" customWidth="1"/>
    <col min="10250" max="10250" width="15.7109375" style="201" customWidth="1"/>
    <col min="10251" max="10496" width="9.140625" style="201"/>
    <col min="10497" max="10497" width="4.28515625" style="201" customWidth="1"/>
    <col min="10498" max="10498" width="9.28515625" style="201" customWidth="1"/>
    <col min="10499" max="10499" width="36.7109375" style="201" customWidth="1"/>
    <col min="10500" max="10501" width="6.7109375" style="201" customWidth="1"/>
    <col min="10502" max="10503" width="8.28515625" style="201" customWidth="1"/>
    <col min="10504" max="10505" width="8" style="201" bestFit="1" customWidth="1"/>
    <col min="10506" max="10506" width="15.7109375" style="201" customWidth="1"/>
    <col min="10507" max="10752" width="9.140625" style="201"/>
    <col min="10753" max="10753" width="4.28515625" style="201" customWidth="1"/>
    <col min="10754" max="10754" width="9.28515625" style="201" customWidth="1"/>
    <col min="10755" max="10755" width="36.7109375" style="201" customWidth="1"/>
    <col min="10756" max="10757" width="6.7109375" style="201" customWidth="1"/>
    <col min="10758" max="10759" width="8.28515625" style="201" customWidth="1"/>
    <col min="10760" max="10761" width="8" style="201" bestFit="1" customWidth="1"/>
    <col min="10762" max="10762" width="15.7109375" style="201" customWidth="1"/>
    <col min="10763" max="11008" width="9.140625" style="201"/>
    <col min="11009" max="11009" width="4.28515625" style="201" customWidth="1"/>
    <col min="11010" max="11010" width="9.28515625" style="201" customWidth="1"/>
    <col min="11011" max="11011" width="36.7109375" style="201" customWidth="1"/>
    <col min="11012" max="11013" width="6.7109375" style="201" customWidth="1"/>
    <col min="11014" max="11015" width="8.28515625" style="201" customWidth="1"/>
    <col min="11016" max="11017" width="8" style="201" bestFit="1" customWidth="1"/>
    <col min="11018" max="11018" width="15.7109375" style="201" customWidth="1"/>
    <col min="11019" max="11264" width="9.140625" style="201"/>
    <col min="11265" max="11265" width="4.28515625" style="201" customWidth="1"/>
    <col min="11266" max="11266" width="9.28515625" style="201" customWidth="1"/>
    <col min="11267" max="11267" width="36.7109375" style="201" customWidth="1"/>
    <col min="11268" max="11269" width="6.7109375" style="201" customWidth="1"/>
    <col min="11270" max="11271" width="8.28515625" style="201" customWidth="1"/>
    <col min="11272" max="11273" width="8" style="201" bestFit="1" customWidth="1"/>
    <col min="11274" max="11274" width="15.7109375" style="201" customWidth="1"/>
    <col min="11275" max="11520" width="9.140625" style="201"/>
    <col min="11521" max="11521" width="4.28515625" style="201" customWidth="1"/>
    <col min="11522" max="11522" width="9.28515625" style="201" customWidth="1"/>
    <col min="11523" max="11523" width="36.7109375" style="201" customWidth="1"/>
    <col min="11524" max="11525" width="6.7109375" style="201" customWidth="1"/>
    <col min="11526" max="11527" width="8.28515625" style="201" customWidth="1"/>
    <col min="11528" max="11529" width="8" style="201" bestFit="1" customWidth="1"/>
    <col min="11530" max="11530" width="15.7109375" style="201" customWidth="1"/>
    <col min="11531" max="11776" width="9.140625" style="201"/>
    <col min="11777" max="11777" width="4.28515625" style="201" customWidth="1"/>
    <col min="11778" max="11778" width="9.28515625" style="201" customWidth="1"/>
    <col min="11779" max="11779" width="36.7109375" style="201" customWidth="1"/>
    <col min="11780" max="11781" width="6.7109375" style="201" customWidth="1"/>
    <col min="11782" max="11783" width="8.28515625" style="201" customWidth="1"/>
    <col min="11784" max="11785" width="8" style="201" bestFit="1" customWidth="1"/>
    <col min="11786" max="11786" width="15.7109375" style="201" customWidth="1"/>
    <col min="11787" max="12032" width="9.140625" style="201"/>
    <col min="12033" max="12033" width="4.28515625" style="201" customWidth="1"/>
    <col min="12034" max="12034" width="9.28515625" style="201" customWidth="1"/>
    <col min="12035" max="12035" width="36.7109375" style="201" customWidth="1"/>
    <col min="12036" max="12037" width="6.7109375" style="201" customWidth="1"/>
    <col min="12038" max="12039" width="8.28515625" style="201" customWidth="1"/>
    <col min="12040" max="12041" width="8" style="201" bestFit="1" customWidth="1"/>
    <col min="12042" max="12042" width="15.7109375" style="201" customWidth="1"/>
    <col min="12043" max="12288" width="9.140625" style="201"/>
    <col min="12289" max="12289" width="4.28515625" style="201" customWidth="1"/>
    <col min="12290" max="12290" width="9.28515625" style="201" customWidth="1"/>
    <col min="12291" max="12291" width="36.7109375" style="201" customWidth="1"/>
    <col min="12292" max="12293" width="6.7109375" style="201" customWidth="1"/>
    <col min="12294" max="12295" width="8.28515625" style="201" customWidth="1"/>
    <col min="12296" max="12297" width="8" style="201" bestFit="1" customWidth="1"/>
    <col min="12298" max="12298" width="15.7109375" style="201" customWidth="1"/>
    <col min="12299" max="12544" width="9.140625" style="201"/>
    <col min="12545" max="12545" width="4.28515625" style="201" customWidth="1"/>
    <col min="12546" max="12546" width="9.28515625" style="201" customWidth="1"/>
    <col min="12547" max="12547" width="36.7109375" style="201" customWidth="1"/>
    <col min="12548" max="12549" width="6.7109375" style="201" customWidth="1"/>
    <col min="12550" max="12551" width="8.28515625" style="201" customWidth="1"/>
    <col min="12552" max="12553" width="8" style="201" bestFit="1" customWidth="1"/>
    <col min="12554" max="12554" width="15.7109375" style="201" customWidth="1"/>
    <col min="12555" max="12800" width="9.140625" style="201"/>
    <col min="12801" max="12801" width="4.28515625" style="201" customWidth="1"/>
    <col min="12802" max="12802" width="9.28515625" style="201" customWidth="1"/>
    <col min="12803" max="12803" width="36.7109375" style="201" customWidth="1"/>
    <col min="12804" max="12805" width="6.7109375" style="201" customWidth="1"/>
    <col min="12806" max="12807" width="8.28515625" style="201" customWidth="1"/>
    <col min="12808" max="12809" width="8" style="201" bestFit="1" customWidth="1"/>
    <col min="12810" max="12810" width="15.7109375" style="201" customWidth="1"/>
    <col min="12811" max="13056" width="9.140625" style="201"/>
    <col min="13057" max="13057" width="4.28515625" style="201" customWidth="1"/>
    <col min="13058" max="13058" width="9.28515625" style="201" customWidth="1"/>
    <col min="13059" max="13059" width="36.7109375" style="201" customWidth="1"/>
    <col min="13060" max="13061" width="6.7109375" style="201" customWidth="1"/>
    <col min="13062" max="13063" width="8.28515625" style="201" customWidth="1"/>
    <col min="13064" max="13065" width="8" style="201" bestFit="1" customWidth="1"/>
    <col min="13066" max="13066" width="15.7109375" style="201" customWidth="1"/>
    <col min="13067" max="13312" width="9.140625" style="201"/>
    <col min="13313" max="13313" width="4.28515625" style="201" customWidth="1"/>
    <col min="13314" max="13314" width="9.28515625" style="201" customWidth="1"/>
    <col min="13315" max="13315" width="36.7109375" style="201" customWidth="1"/>
    <col min="13316" max="13317" width="6.7109375" style="201" customWidth="1"/>
    <col min="13318" max="13319" width="8.28515625" style="201" customWidth="1"/>
    <col min="13320" max="13321" width="8" style="201" bestFit="1" customWidth="1"/>
    <col min="13322" max="13322" width="15.7109375" style="201" customWidth="1"/>
    <col min="13323" max="13568" width="9.140625" style="201"/>
    <col min="13569" max="13569" width="4.28515625" style="201" customWidth="1"/>
    <col min="13570" max="13570" width="9.28515625" style="201" customWidth="1"/>
    <col min="13571" max="13571" width="36.7109375" style="201" customWidth="1"/>
    <col min="13572" max="13573" width="6.7109375" style="201" customWidth="1"/>
    <col min="13574" max="13575" width="8.28515625" style="201" customWidth="1"/>
    <col min="13576" max="13577" width="8" style="201" bestFit="1" customWidth="1"/>
    <col min="13578" max="13578" width="15.7109375" style="201" customWidth="1"/>
    <col min="13579" max="13824" width="9.140625" style="201"/>
    <col min="13825" max="13825" width="4.28515625" style="201" customWidth="1"/>
    <col min="13826" max="13826" width="9.28515625" style="201" customWidth="1"/>
    <col min="13827" max="13827" width="36.7109375" style="201" customWidth="1"/>
    <col min="13828" max="13829" width="6.7109375" style="201" customWidth="1"/>
    <col min="13830" max="13831" width="8.28515625" style="201" customWidth="1"/>
    <col min="13832" max="13833" width="8" style="201" bestFit="1" customWidth="1"/>
    <col min="13834" max="13834" width="15.7109375" style="201" customWidth="1"/>
    <col min="13835" max="14080" width="9.140625" style="201"/>
    <col min="14081" max="14081" width="4.28515625" style="201" customWidth="1"/>
    <col min="14082" max="14082" width="9.28515625" style="201" customWidth="1"/>
    <col min="14083" max="14083" width="36.7109375" style="201" customWidth="1"/>
    <col min="14084" max="14085" width="6.7109375" style="201" customWidth="1"/>
    <col min="14086" max="14087" width="8.28515625" style="201" customWidth="1"/>
    <col min="14088" max="14089" width="8" style="201" bestFit="1" customWidth="1"/>
    <col min="14090" max="14090" width="15.7109375" style="201" customWidth="1"/>
    <col min="14091" max="14336" width="9.140625" style="201"/>
    <col min="14337" max="14337" width="4.28515625" style="201" customWidth="1"/>
    <col min="14338" max="14338" width="9.28515625" style="201" customWidth="1"/>
    <col min="14339" max="14339" width="36.7109375" style="201" customWidth="1"/>
    <col min="14340" max="14341" width="6.7109375" style="201" customWidth="1"/>
    <col min="14342" max="14343" width="8.28515625" style="201" customWidth="1"/>
    <col min="14344" max="14345" width="8" style="201" bestFit="1" customWidth="1"/>
    <col min="14346" max="14346" width="15.7109375" style="201" customWidth="1"/>
    <col min="14347" max="14592" width="9.140625" style="201"/>
    <col min="14593" max="14593" width="4.28515625" style="201" customWidth="1"/>
    <col min="14594" max="14594" width="9.28515625" style="201" customWidth="1"/>
    <col min="14595" max="14595" width="36.7109375" style="201" customWidth="1"/>
    <col min="14596" max="14597" width="6.7109375" style="201" customWidth="1"/>
    <col min="14598" max="14599" width="8.28515625" style="201" customWidth="1"/>
    <col min="14600" max="14601" width="8" style="201" bestFit="1" customWidth="1"/>
    <col min="14602" max="14602" width="15.7109375" style="201" customWidth="1"/>
    <col min="14603" max="14848" width="9.140625" style="201"/>
    <col min="14849" max="14849" width="4.28515625" style="201" customWidth="1"/>
    <col min="14850" max="14850" width="9.28515625" style="201" customWidth="1"/>
    <col min="14851" max="14851" width="36.7109375" style="201" customWidth="1"/>
    <col min="14852" max="14853" width="6.7109375" style="201" customWidth="1"/>
    <col min="14854" max="14855" width="8.28515625" style="201" customWidth="1"/>
    <col min="14856" max="14857" width="8" style="201" bestFit="1" customWidth="1"/>
    <col min="14858" max="14858" width="15.7109375" style="201" customWidth="1"/>
    <col min="14859" max="15104" width="9.140625" style="201"/>
    <col min="15105" max="15105" width="4.28515625" style="201" customWidth="1"/>
    <col min="15106" max="15106" width="9.28515625" style="201" customWidth="1"/>
    <col min="15107" max="15107" width="36.7109375" style="201" customWidth="1"/>
    <col min="15108" max="15109" width="6.7109375" style="201" customWidth="1"/>
    <col min="15110" max="15111" width="8.28515625" style="201" customWidth="1"/>
    <col min="15112" max="15113" width="8" style="201" bestFit="1" customWidth="1"/>
    <col min="15114" max="15114" width="15.7109375" style="201" customWidth="1"/>
    <col min="15115" max="15360" width="9.140625" style="201"/>
    <col min="15361" max="15361" width="4.28515625" style="201" customWidth="1"/>
    <col min="15362" max="15362" width="9.28515625" style="201" customWidth="1"/>
    <col min="15363" max="15363" width="36.7109375" style="201" customWidth="1"/>
    <col min="15364" max="15365" width="6.7109375" style="201" customWidth="1"/>
    <col min="15366" max="15367" width="8.28515625" style="201" customWidth="1"/>
    <col min="15368" max="15369" width="8" style="201" bestFit="1" customWidth="1"/>
    <col min="15370" max="15370" width="15.7109375" style="201" customWidth="1"/>
    <col min="15371" max="15616" width="9.140625" style="201"/>
    <col min="15617" max="15617" width="4.28515625" style="201" customWidth="1"/>
    <col min="15618" max="15618" width="9.28515625" style="201" customWidth="1"/>
    <col min="15619" max="15619" width="36.7109375" style="201" customWidth="1"/>
    <col min="15620" max="15621" width="6.7109375" style="201" customWidth="1"/>
    <col min="15622" max="15623" width="8.28515625" style="201" customWidth="1"/>
    <col min="15624" max="15625" width="8" style="201" bestFit="1" customWidth="1"/>
    <col min="15626" max="15626" width="15.7109375" style="201" customWidth="1"/>
    <col min="15627" max="15872" width="9.140625" style="201"/>
    <col min="15873" max="15873" width="4.28515625" style="201" customWidth="1"/>
    <col min="15874" max="15874" width="9.28515625" style="201" customWidth="1"/>
    <col min="15875" max="15875" width="36.7109375" style="201" customWidth="1"/>
    <col min="15876" max="15877" width="6.7109375" style="201" customWidth="1"/>
    <col min="15878" max="15879" width="8.28515625" style="201" customWidth="1"/>
    <col min="15880" max="15881" width="8" style="201" bestFit="1" customWidth="1"/>
    <col min="15882" max="15882" width="15.7109375" style="201" customWidth="1"/>
    <col min="15883" max="16128" width="9.140625" style="201"/>
    <col min="16129" max="16129" width="4.28515625" style="201" customWidth="1"/>
    <col min="16130" max="16130" width="9.28515625" style="201" customWidth="1"/>
    <col min="16131" max="16131" width="36.7109375" style="201" customWidth="1"/>
    <col min="16132" max="16133" width="6.7109375" style="201" customWidth="1"/>
    <col min="16134" max="16135" width="8.28515625" style="201" customWidth="1"/>
    <col min="16136" max="16137" width="8" style="201" bestFit="1" customWidth="1"/>
    <col min="16138" max="16138" width="15.7109375" style="201" customWidth="1"/>
    <col min="16139" max="16384" width="9.140625" style="201"/>
  </cols>
  <sheetData>
    <row r="1" spans="1:9" s="199" customFormat="1" ht="25.5">
      <c r="A1" s="196" t="s">
        <v>958</v>
      </c>
      <c r="B1" s="197" t="s">
        <v>959</v>
      </c>
      <c r="C1" s="197" t="s">
        <v>960</v>
      </c>
      <c r="D1" s="198" t="s">
        <v>961</v>
      </c>
      <c r="E1" s="197" t="s">
        <v>962</v>
      </c>
      <c r="F1" s="198" t="s">
        <v>963</v>
      </c>
      <c r="G1" s="198" t="s">
        <v>964</v>
      </c>
      <c r="H1" s="198" t="s">
        <v>965</v>
      </c>
      <c r="I1" s="198" t="s">
        <v>966</v>
      </c>
    </row>
    <row r="2" spans="1:9" ht="51">
      <c r="A2" s="200">
        <v>1</v>
      </c>
      <c r="B2" s="201" t="s">
        <v>1158</v>
      </c>
      <c r="C2" s="202" t="s">
        <v>1159</v>
      </c>
      <c r="D2" s="203">
        <v>4</v>
      </c>
      <c r="E2" s="201" t="s">
        <v>142</v>
      </c>
    </row>
    <row r="4" spans="1:9" ht="89.25">
      <c r="A4" s="200">
        <v>2</v>
      </c>
      <c r="B4" s="201" t="s">
        <v>1160</v>
      </c>
      <c r="C4" s="202" t="s">
        <v>1161</v>
      </c>
      <c r="D4" s="203">
        <v>1</v>
      </c>
      <c r="E4" s="201" t="s">
        <v>142</v>
      </c>
    </row>
    <row r="5" spans="1:9" ht="38.25">
      <c r="C5" s="202" t="s">
        <v>1162</v>
      </c>
    </row>
    <row r="7" spans="1:9" ht="89.25">
      <c r="A7" s="200">
        <v>3</v>
      </c>
      <c r="B7" s="201" t="s">
        <v>1163</v>
      </c>
      <c r="C7" s="202" t="s">
        <v>1164</v>
      </c>
      <c r="D7" s="203">
        <v>1</v>
      </c>
      <c r="E7" s="201" t="s">
        <v>142</v>
      </c>
    </row>
    <row r="8" spans="1:9" ht="25.5">
      <c r="C8" s="202" t="s">
        <v>1165</v>
      </c>
    </row>
    <row r="10" spans="1:9" ht="89.25">
      <c r="A10" s="200">
        <v>4</v>
      </c>
      <c r="B10" s="201" t="s">
        <v>1166</v>
      </c>
      <c r="C10" s="202" t="s">
        <v>1167</v>
      </c>
      <c r="D10" s="203">
        <v>1</v>
      </c>
      <c r="E10" s="201" t="s">
        <v>142</v>
      </c>
    </row>
    <row r="12" spans="1:9" ht="63.75">
      <c r="A12" s="200">
        <v>5</v>
      </c>
      <c r="B12" s="201" t="s">
        <v>1168</v>
      </c>
      <c r="C12" s="202" t="s">
        <v>1169</v>
      </c>
      <c r="D12" s="203">
        <v>1</v>
      </c>
      <c r="E12" s="201" t="s">
        <v>142</v>
      </c>
    </row>
    <row r="14" spans="1:9" ht="76.5">
      <c r="A14" s="200">
        <v>6</v>
      </c>
      <c r="B14" s="201" t="s">
        <v>1170</v>
      </c>
      <c r="C14" s="202" t="s">
        <v>1171</v>
      </c>
      <c r="D14" s="203">
        <v>1</v>
      </c>
      <c r="E14" s="201" t="s">
        <v>142</v>
      </c>
    </row>
    <row r="15" spans="1:9">
      <c r="C15" s="202" t="s">
        <v>1172</v>
      </c>
    </row>
    <row r="17" spans="1:5" ht="76.5">
      <c r="A17" s="200">
        <v>7</v>
      </c>
      <c r="B17" s="201" t="s">
        <v>1173</v>
      </c>
      <c r="C17" s="202" t="s">
        <v>1174</v>
      </c>
      <c r="D17" s="203">
        <v>43</v>
      </c>
      <c r="E17" s="201" t="s">
        <v>142</v>
      </c>
    </row>
    <row r="19" spans="1:5" ht="76.5">
      <c r="A19" s="200">
        <v>8</v>
      </c>
      <c r="B19" s="201" t="s">
        <v>1175</v>
      </c>
      <c r="C19" s="202" t="s">
        <v>1176</v>
      </c>
      <c r="D19" s="203">
        <v>245</v>
      </c>
      <c r="E19" s="201" t="s">
        <v>126</v>
      </c>
    </row>
    <row r="21" spans="1:5" ht="63.75">
      <c r="A21" s="200">
        <v>9</v>
      </c>
      <c r="B21" s="201" t="s">
        <v>1177</v>
      </c>
      <c r="C21" s="202" t="s">
        <v>1178</v>
      </c>
      <c r="D21" s="203">
        <v>1</v>
      </c>
      <c r="E21" s="201" t="s">
        <v>142</v>
      </c>
    </row>
    <row r="23" spans="1:5" ht="51">
      <c r="A23" s="200">
        <v>10</v>
      </c>
      <c r="B23" s="201" t="s">
        <v>1179</v>
      </c>
      <c r="C23" s="202" t="s">
        <v>1180</v>
      </c>
      <c r="D23" s="203">
        <v>14</v>
      </c>
      <c r="E23" s="201" t="s">
        <v>142</v>
      </c>
    </row>
    <row r="25" spans="1:5" ht="63.75">
      <c r="A25" s="200">
        <v>11</v>
      </c>
      <c r="B25" s="201" t="s">
        <v>1181</v>
      </c>
      <c r="C25" s="202" t="s">
        <v>1182</v>
      </c>
      <c r="D25" s="203">
        <v>1</v>
      </c>
      <c r="E25" s="201" t="s">
        <v>142</v>
      </c>
    </row>
    <row r="27" spans="1:5" ht="63.75">
      <c r="A27" s="200">
        <v>12</v>
      </c>
      <c r="B27" s="201" t="s">
        <v>1183</v>
      </c>
      <c r="C27" s="202" t="s">
        <v>1184</v>
      </c>
      <c r="D27" s="203">
        <v>1</v>
      </c>
      <c r="E27" s="201" t="s">
        <v>142</v>
      </c>
    </row>
    <row r="29" spans="1:5" ht="38.25">
      <c r="A29" s="200">
        <v>13</v>
      </c>
      <c r="B29" s="201" t="s">
        <v>1185</v>
      </c>
      <c r="C29" s="202" t="s">
        <v>1186</v>
      </c>
      <c r="D29" s="203">
        <v>14</v>
      </c>
      <c r="E29" s="201" t="s">
        <v>142</v>
      </c>
    </row>
    <row r="31" spans="1:5" ht="51">
      <c r="A31" s="200">
        <v>14</v>
      </c>
      <c r="B31" s="201" t="s">
        <v>1187</v>
      </c>
      <c r="C31" s="202" t="s">
        <v>1188</v>
      </c>
      <c r="D31" s="203">
        <v>14</v>
      </c>
      <c r="E31" s="201" t="s">
        <v>142</v>
      </c>
    </row>
    <row r="32" spans="1:5">
      <c r="C32" s="202"/>
    </row>
    <row r="33" spans="1:9" ht="25.5">
      <c r="A33" s="200">
        <v>15</v>
      </c>
      <c r="B33" s="201" t="s">
        <v>953</v>
      </c>
      <c r="C33" s="202" t="s">
        <v>1189</v>
      </c>
      <c r="D33" s="203">
        <v>2</v>
      </c>
      <c r="E33" s="201" t="s">
        <v>142</v>
      </c>
    </row>
    <row r="35" spans="1:9" s="204" customFormat="1">
      <c r="A35" s="196"/>
      <c r="B35" s="197"/>
      <c r="C35" s="197" t="s">
        <v>1157</v>
      </c>
      <c r="D35" s="198"/>
      <c r="E35" s="197"/>
      <c r="F35" s="198"/>
      <c r="G35" s="198"/>
      <c r="H35" s="198"/>
      <c r="I35" s="198"/>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dimension ref="A1:I19"/>
  <sheetViews>
    <sheetView workbookViewId="0">
      <selection activeCell="I17" sqref="I17"/>
    </sheetView>
  </sheetViews>
  <sheetFormatPr defaultRowHeight="12.75"/>
  <cols>
    <col min="1" max="1" width="4.28515625" style="200" customWidth="1"/>
    <col min="2" max="2" width="9.28515625" style="201" customWidth="1"/>
    <col min="3" max="3" width="36.7109375" style="201" customWidth="1"/>
    <col min="4" max="4" width="6.7109375" style="203" customWidth="1"/>
    <col min="5" max="5" width="6.7109375" style="201" customWidth="1"/>
    <col min="6" max="7" width="8.28515625" style="203" customWidth="1"/>
    <col min="8" max="9" width="8" style="203" bestFit="1" customWidth="1"/>
    <col min="10" max="10" width="15.7109375" style="201" customWidth="1"/>
    <col min="11" max="256" width="9.140625" style="201"/>
    <col min="257" max="257" width="4.28515625" style="201" customWidth="1"/>
    <col min="258" max="258" width="9.28515625" style="201" customWidth="1"/>
    <col min="259" max="259" width="36.7109375" style="201" customWidth="1"/>
    <col min="260" max="261" width="6.7109375" style="201" customWidth="1"/>
    <col min="262" max="263" width="8.28515625" style="201" customWidth="1"/>
    <col min="264" max="265" width="8" style="201" bestFit="1" customWidth="1"/>
    <col min="266" max="266" width="15.7109375" style="201" customWidth="1"/>
    <col min="267" max="512" width="9.140625" style="201"/>
    <col min="513" max="513" width="4.28515625" style="201" customWidth="1"/>
    <col min="514" max="514" width="9.28515625" style="201" customWidth="1"/>
    <col min="515" max="515" width="36.7109375" style="201" customWidth="1"/>
    <col min="516" max="517" width="6.7109375" style="201" customWidth="1"/>
    <col min="518" max="519" width="8.28515625" style="201" customWidth="1"/>
    <col min="520" max="521" width="8" style="201" bestFit="1" customWidth="1"/>
    <col min="522" max="522" width="15.7109375" style="201" customWidth="1"/>
    <col min="523" max="768" width="9.140625" style="201"/>
    <col min="769" max="769" width="4.28515625" style="201" customWidth="1"/>
    <col min="770" max="770" width="9.28515625" style="201" customWidth="1"/>
    <col min="771" max="771" width="36.7109375" style="201" customWidth="1"/>
    <col min="772" max="773" width="6.7109375" style="201" customWidth="1"/>
    <col min="774" max="775" width="8.28515625" style="201" customWidth="1"/>
    <col min="776" max="777" width="8" style="201" bestFit="1" customWidth="1"/>
    <col min="778" max="778" width="15.7109375" style="201" customWidth="1"/>
    <col min="779" max="1024" width="9.140625" style="201"/>
    <col min="1025" max="1025" width="4.28515625" style="201" customWidth="1"/>
    <col min="1026" max="1026" width="9.28515625" style="201" customWidth="1"/>
    <col min="1027" max="1027" width="36.7109375" style="201" customWidth="1"/>
    <col min="1028" max="1029" width="6.7109375" style="201" customWidth="1"/>
    <col min="1030" max="1031" width="8.28515625" style="201" customWidth="1"/>
    <col min="1032" max="1033" width="8" style="201" bestFit="1" customWidth="1"/>
    <col min="1034" max="1034" width="15.7109375" style="201" customWidth="1"/>
    <col min="1035" max="1280" width="9.140625" style="201"/>
    <col min="1281" max="1281" width="4.28515625" style="201" customWidth="1"/>
    <col min="1282" max="1282" width="9.28515625" style="201" customWidth="1"/>
    <col min="1283" max="1283" width="36.7109375" style="201" customWidth="1"/>
    <col min="1284" max="1285" width="6.7109375" style="201" customWidth="1"/>
    <col min="1286" max="1287" width="8.28515625" style="201" customWidth="1"/>
    <col min="1288" max="1289" width="8" style="201" bestFit="1" customWidth="1"/>
    <col min="1290" max="1290" width="15.7109375" style="201" customWidth="1"/>
    <col min="1291" max="1536" width="9.140625" style="201"/>
    <col min="1537" max="1537" width="4.28515625" style="201" customWidth="1"/>
    <col min="1538" max="1538" width="9.28515625" style="201" customWidth="1"/>
    <col min="1539" max="1539" width="36.7109375" style="201" customWidth="1"/>
    <col min="1540" max="1541" width="6.7109375" style="201" customWidth="1"/>
    <col min="1542" max="1543" width="8.28515625" style="201" customWidth="1"/>
    <col min="1544" max="1545" width="8" style="201" bestFit="1" customWidth="1"/>
    <col min="1546" max="1546" width="15.7109375" style="201" customWidth="1"/>
    <col min="1547" max="1792" width="9.140625" style="201"/>
    <col min="1793" max="1793" width="4.28515625" style="201" customWidth="1"/>
    <col min="1794" max="1794" width="9.28515625" style="201" customWidth="1"/>
    <col min="1795" max="1795" width="36.7109375" style="201" customWidth="1"/>
    <col min="1796" max="1797" width="6.7109375" style="201" customWidth="1"/>
    <col min="1798" max="1799" width="8.28515625" style="201" customWidth="1"/>
    <col min="1800" max="1801" width="8" style="201" bestFit="1" customWidth="1"/>
    <col min="1802" max="1802" width="15.7109375" style="201" customWidth="1"/>
    <col min="1803" max="2048" width="9.140625" style="201"/>
    <col min="2049" max="2049" width="4.28515625" style="201" customWidth="1"/>
    <col min="2050" max="2050" width="9.28515625" style="201" customWidth="1"/>
    <col min="2051" max="2051" width="36.7109375" style="201" customWidth="1"/>
    <col min="2052" max="2053" width="6.7109375" style="201" customWidth="1"/>
    <col min="2054" max="2055" width="8.28515625" style="201" customWidth="1"/>
    <col min="2056" max="2057" width="8" style="201" bestFit="1" customWidth="1"/>
    <col min="2058" max="2058" width="15.7109375" style="201" customWidth="1"/>
    <col min="2059" max="2304" width="9.140625" style="201"/>
    <col min="2305" max="2305" width="4.28515625" style="201" customWidth="1"/>
    <col min="2306" max="2306" width="9.28515625" style="201" customWidth="1"/>
    <col min="2307" max="2307" width="36.7109375" style="201" customWidth="1"/>
    <col min="2308" max="2309" width="6.7109375" style="201" customWidth="1"/>
    <col min="2310" max="2311" width="8.28515625" style="201" customWidth="1"/>
    <col min="2312" max="2313" width="8" style="201" bestFit="1" customWidth="1"/>
    <col min="2314" max="2314" width="15.7109375" style="201" customWidth="1"/>
    <col min="2315" max="2560" width="9.140625" style="201"/>
    <col min="2561" max="2561" width="4.28515625" style="201" customWidth="1"/>
    <col min="2562" max="2562" width="9.28515625" style="201" customWidth="1"/>
    <col min="2563" max="2563" width="36.7109375" style="201" customWidth="1"/>
    <col min="2564" max="2565" width="6.7109375" style="201" customWidth="1"/>
    <col min="2566" max="2567" width="8.28515625" style="201" customWidth="1"/>
    <col min="2568" max="2569" width="8" style="201" bestFit="1" customWidth="1"/>
    <col min="2570" max="2570" width="15.7109375" style="201" customWidth="1"/>
    <col min="2571" max="2816" width="9.140625" style="201"/>
    <col min="2817" max="2817" width="4.28515625" style="201" customWidth="1"/>
    <col min="2818" max="2818" width="9.28515625" style="201" customWidth="1"/>
    <col min="2819" max="2819" width="36.7109375" style="201" customWidth="1"/>
    <col min="2820" max="2821" width="6.7109375" style="201" customWidth="1"/>
    <col min="2822" max="2823" width="8.28515625" style="201" customWidth="1"/>
    <col min="2824" max="2825" width="8" style="201" bestFit="1" customWidth="1"/>
    <col min="2826" max="2826" width="15.7109375" style="201" customWidth="1"/>
    <col min="2827" max="3072" width="9.140625" style="201"/>
    <col min="3073" max="3073" width="4.28515625" style="201" customWidth="1"/>
    <col min="3074" max="3074" width="9.28515625" style="201" customWidth="1"/>
    <col min="3075" max="3075" width="36.7109375" style="201" customWidth="1"/>
    <col min="3076" max="3077" width="6.7109375" style="201" customWidth="1"/>
    <col min="3078" max="3079" width="8.28515625" style="201" customWidth="1"/>
    <col min="3080" max="3081" width="8" style="201" bestFit="1" customWidth="1"/>
    <col min="3082" max="3082" width="15.7109375" style="201" customWidth="1"/>
    <col min="3083" max="3328" width="9.140625" style="201"/>
    <col min="3329" max="3329" width="4.28515625" style="201" customWidth="1"/>
    <col min="3330" max="3330" width="9.28515625" style="201" customWidth="1"/>
    <col min="3331" max="3331" width="36.7109375" style="201" customWidth="1"/>
    <col min="3332" max="3333" width="6.7109375" style="201" customWidth="1"/>
    <col min="3334" max="3335" width="8.28515625" style="201" customWidth="1"/>
    <col min="3336" max="3337" width="8" style="201" bestFit="1" customWidth="1"/>
    <col min="3338" max="3338" width="15.7109375" style="201" customWidth="1"/>
    <col min="3339" max="3584" width="9.140625" style="201"/>
    <col min="3585" max="3585" width="4.28515625" style="201" customWidth="1"/>
    <col min="3586" max="3586" width="9.28515625" style="201" customWidth="1"/>
    <col min="3587" max="3587" width="36.7109375" style="201" customWidth="1"/>
    <col min="3588" max="3589" width="6.7109375" style="201" customWidth="1"/>
    <col min="3590" max="3591" width="8.28515625" style="201" customWidth="1"/>
    <col min="3592" max="3593" width="8" style="201" bestFit="1" customWidth="1"/>
    <col min="3594" max="3594" width="15.7109375" style="201" customWidth="1"/>
    <col min="3595" max="3840" width="9.140625" style="201"/>
    <col min="3841" max="3841" width="4.28515625" style="201" customWidth="1"/>
    <col min="3842" max="3842" width="9.28515625" style="201" customWidth="1"/>
    <col min="3843" max="3843" width="36.7109375" style="201" customWidth="1"/>
    <col min="3844" max="3845" width="6.7109375" style="201" customWidth="1"/>
    <col min="3846" max="3847" width="8.28515625" style="201" customWidth="1"/>
    <col min="3848" max="3849" width="8" style="201" bestFit="1" customWidth="1"/>
    <col min="3850" max="3850" width="15.7109375" style="201" customWidth="1"/>
    <col min="3851" max="4096" width="9.140625" style="201"/>
    <col min="4097" max="4097" width="4.28515625" style="201" customWidth="1"/>
    <col min="4098" max="4098" width="9.28515625" style="201" customWidth="1"/>
    <col min="4099" max="4099" width="36.7109375" style="201" customWidth="1"/>
    <col min="4100" max="4101" width="6.7109375" style="201" customWidth="1"/>
    <col min="4102" max="4103" width="8.28515625" style="201" customWidth="1"/>
    <col min="4104" max="4105" width="8" style="201" bestFit="1" customWidth="1"/>
    <col min="4106" max="4106" width="15.7109375" style="201" customWidth="1"/>
    <col min="4107" max="4352" width="9.140625" style="201"/>
    <col min="4353" max="4353" width="4.28515625" style="201" customWidth="1"/>
    <col min="4354" max="4354" width="9.28515625" style="201" customWidth="1"/>
    <col min="4355" max="4355" width="36.7109375" style="201" customWidth="1"/>
    <col min="4356" max="4357" width="6.7109375" style="201" customWidth="1"/>
    <col min="4358" max="4359" width="8.28515625" style="201" customWidth="1"/>
    <col min="4360" max="4361" width="8" style="201" bestFit="1" customWidth="1"/>
    <col min="4362" max="4362" width="15.7109375" style="201" customWidth="1"/>
    <col min="4363" max="4608" width="9.140625" style="201"/>
    <col min="4609" max="4609" width="4.28515625" style="201" customWidth="1"/>
    <col min="4610" max="4610" width="9.28515625" style="201" customWidth="1"/>
    <col min="4611" max="4611" width="36.7109375" style="201" customWidth="1"/>
    <col min="4612" max="4613" width="6.7109375" style="201" customWidth="1"/>
    <col min="4614" max="4615" width="8.28515625" style="201" customWidth="1"/>
    <col min="4616" max="4617" width="8" style="201" bestFit="1" customWidth="1"/>
    <col min="4618" max="4618" width="15.7109375" style="201" customWidth="1"/>
    <col min="4619" max="4864" width="9.140625" style="201"/>
    <col min="4865" max="4865" width="4.28515625" style="201" customWidth="1"/>
    <col min="4866" max="4866" width="9.28515625" style="201" customWidth="1"/>
    <col min="4867" max="4867" width="36.7109375" style="201" customWidth="1"/>
    <col min="4868" max="4869" width="6.7109375" style="201" customWidth="1"/>
    <col min="4870" max="4871" width="8.28515625" style="201" customWidth="1"/>
    <col min="4872" max="4873" width="8" style="201" bestFit="1" customWidth="1"/>
    <col min="4874" max="4874" width="15.7109375" style="201" customWidth="1"/>
    <col min="4875" max="5120" width="9.140625" style="201"/>
    <col min="5121" max="5121" width="4.28515625" style="201" customWidth="1"/>
    <col min="5122" max="5122" width="9.28515625" style="201" customWidth="1"/>
    <col min="5123" max="5123" width="36.7109375" style="201" customWidth="1"/>
    <col min="5124" max="5125" width="6.7109375" style="201" customWidth="1"/>
    <col min="5126" max="5127" width="8.28515625" style="201" customWidth="1"/>
    <col min="5128" max="5129" width="8" style="201" bestFit="1" customWidth="1"/>
    <col min="5130" max="5130" width="15.7109375" style="201" customWidth="1"/>
    <col min="5131" max="5376" width="9.140625" style="201"/>
    <col min="5377" max="5377" width="4.28515625" style="201" customWidth="1"/>
    <col min="5378" max="5378" width="9.28515625" style="201" customWidth="1"/>
    <col min="5379" max="5379" width="36.7109375" style="201" customWidth="1"/>
    <col min="5380" max="5381" width="6.7109375" style="201" customWidth="1"/>
    <col min="5382" max="5383" width="8.28515625" style="201" customWidth="1"/>
    <col min="5384" max="5385" width="8" style="201" bestFit="1" customWidth="1"/>
    <col min="5386" max="5386" width="15.7109375" style="201" customWidth="1"/>
    <col min="5387" max="5632" width="9.140625" style="201"/>
    <col min="5633" max="5633" width="4.28515625" style="201" customWidth="1"/>
    <col min="5634" max="5634" width="9.28515625" style="201" customWidth="1"/>
    <col min="5635" max="5635" width="36.7109375" style="201" customWidth="1"/>
    <col min="5636" max="5637" width="6.7109375" style="201" customWidth="1"/>
    <col min="5638" max="5639" width="8.28515625" style="201" customWidth="1"/>
    <col min="5640" max="5641" width="8" style="201" bestFit="1" customWidth="1"/>
    <col min="5642" max="5642" width="15.7109375" style="201" customWidth="1"/>
    <col min="5643" max="5888" width="9.140625" style="201"/>
    <col min="5889" max="5889" width="4.28515625" style="201" customWidth="1"/>
    <col min="5890" max="5890" width="9.28515625" style="201" customWidth="1"/>
    <col min="5891" max="5891" width="36.7109375" style="201" customWidth="1"/>
    <col min="5892" max="5893" width="6.7109375" style="201" customWidth="1"/>
    <col min="5894" max="5895" width="8.28515625" style="201" customWidth="1"/>
    <col min="5896" max="5897" width="8" style="201" bestFit="1" customWidth="1"/>
    <col min="5898" max="5898" width="15.7109375" style="201" customWidth="1"/>
    <col min="5899" max="6144" width="9.140625" style="201"/>
    <col min="6145" max="6145" width="4.28515625" style="201" customWidth="1"/>
    <col min="6146" max="6146" width="9.28515625" style="201" customWidth="1"/>
    <col min="6147" max="6147" width="36.7109375" style="201" customWidth="1"/>
    <col min="6148" max="6149" width="6.7109375" style="201" customWidth="1"/>
    <col min="6150" max="6151" width="8.28515625" style="201" customWidth="1"/>
    <col min="6152" max="6153" width="8" style="201" bestFit="1" customWidth="1"/>
    <col min="6154" max="6154" width="15.7109375" style="201" customWidth="1"/>
    <col min="6155" max="6400" width="9.140625" style="201"/>
    <col min="6401" max="6401" width="4.28515625" style="201" customWidth="1"/>
    <col min="6402" max="6402" width="9.28515625" style="201" customWidth="1"/>
    <col min="6403" max="6403" width="36.7109375" style="201" customWidth="1"/>
    <col min="6404" max="6405" width="6.7109375" style="201" customWidth="1"/>
    <col min="6406" max="6407" width="8.28515625" style="201" customWidth="1"/>
    <col min="6408" max="6409" width="8" style="201" bestFit="1" customWidth="1"/>
    <col min="6410" max="6410" width="15.7109375" style="201" customWidth="1"/>
    <col min="6411" max="6656" width="9.140625" style="201"/>
    <col min="6657" max="6657" width="4.28515625" style="201" customWidth="1"/>
    <col min="6658" max="6658" width="9.28515625" style="201" customWidth="1"/>
    <col min="6659" max="6659" width="36.7109375" style="201" customWidth="1"/>
    <col min="6660" max="6661" width="6.7109375" style="201" customWidth="1"/>
    <col min="6662" max="6663" width="8.28515625" style="201" customWidth="1"/>
    <col min="6664" max="6665" width="8" style="201" bestFit="1" customWidth="1"/>
    <col min="6666" max="6666" width="15.7109375" style="201" customWidth="1"/>
    <col min="6667" max="6912" width="9.140625" style="201"/>
    <col min="6913" max="6913" width="4.28515625" style="201" customWidth="1"/>
    <col min="6914" max="6914" width="9.28515625" style="201" customWidth="1"/>
    <col min="6915" max="6915" width="36.7109375" style="201" customWidth="1"/>
    <col min="6916" max="6917" width="6.7109375" style="201" customWidth="1"/>
    <col min="6918" max="6919" width="8.28515625" style="201" customWidth="1"/>
    <col min="6920" max="6921" width="8" style="201" bestFit="1" customWidth="1"/>
    <col min="6922" max="6922" width="15.7109375" style="201" customWidth="1"/>
    <col min="6923" max="7168" width="9.140625" style="201"/>
    <col min="7169" max="7169" width="4.28515625" style="201" customWidth="1"/>
    <col min="7170" max="7170" width="9.28515625" style="201" customWidth="1"/>
    <col min="7171" max="7171" width="36.7109375" style="201" customWidth="1"/>
    <col min="7172" max="7173" width="6.7109375" style="201" customWidth="1"/>
    <col min="7174" max="7175" width="8.28515625" style="201" customWidth="1"/>
    <col min="7176" max="7177" width="8" style="201" bestFit="1" customWidth="1"/>
    <col min="7178" max="7178" width="15.7109375" style="201" customWidth="1"/>
    <col min="7179" max="7424" width="9.140625" style="201"/>
    <col min="7425" max="7425" width="4.28515625" style="201" customWidth="1"/>
    <col min="7426" max="7426" width="9.28515625" style="201" customWidth="1"/>
    <col min="7427" max="7427" width="36.7109375" style="201" customWidth="1"/>
    <col min="7428" max="7429" width="6.7109375" style="201" customWidth="1"/>
    <col min="7430" max="7431" width="8.28515625" style="201" customWidth="1"/>
    <col min="7432" max="7433" width="8" style="201" bestFit="1" customWidth="1"/>
    <col min="7434" max="7434" width="15.7109375" style="201" customWidth="1"/>
    <col min="7435" max="7680" width="9.140625" style="201"/>
    <col min="7681" max="7681" width="4.28515625" style="201" customWidth="1"/>
    <col min="7682" max="7682" width="9.28515625" style="201" customWidth="1"/>
    <col min="7683" max="7683" width="36.7109375" style="201" customWidth="1"/>
    <col min="7684" max="7685" width="6.7109375" style="201" customWidth="1"/>
    <col min="7686" max="7687" width="8.28515625" style="201" customWidth="1"/>
    <col min="7688" max="7689" width="8" style="201" bestFit="1" customWidth="1"/>
    <col min="7690" max="7690" width="15.7109375" style="201" customWidth="1"/>
    <col min="7691" max="7936" width="9.140625" style="201"/>
    <col min="7937" max="7937" width="4.28515625" style="201" customWidth="1"/>
    <col min="7938" max="7938" width="9.28515625" style="201" customWidth="1"/>
    <col min="7939" max="7939" width="36.7109375" style="201" customWidth="1"/>
    <col min="7940" max="7941" width="6.7109375" style="201" customWidth="1"/>
    <col min="7942" max="7943" width="8.28515625" style="201" customWidth="1"/>
    <col min="7944" max="7945" width="8" style="201" bestFit="1" customWidth="1"/>
    <col min="7946" max="7946" width="15.7109375" style="201" customWidth="1"/>
    <col min="7947" max="8192" width="9.140625" style="201"/>
    <col min="8193" max="8193" width="4.28515625" style="201" customWidth="1"/>
    <col min="8194" max="8194" width="9.28515625" style="201" customWidth="1"/>
    <col min="8195" max="8195" width="36.7109375" style="201" customWidth="1"/>
    <col min="8196" max="8197" width="6.7109375" style="201" customWidth="1"/>
    <col min="8198" max="8199" width="8.28515625" style="201" customWidth="1"/>
    <col min="8200" max="8201" width="8" style="201" bestFit="1" customWidth="1"/>
    <col min="8202" max="8202" width="15.7109375" style="201" customWidth="1"/>
    <col min="8203" max="8448" width="9.140625" style="201"/>
    <col min="8449" max="8449" width="4.28515625" style="201" customWidth="1"/>
    <col min="8450" max="8450" width="9.28515625" style="201" customWidth="1"/>
    <col min="8451" max="8451" width="36.7109375" style="201" customWidth="1"/>
    <col min="8452" max="8453" width="6.7109375" style="201" customWidth="1"/>
    <col min="8454" max="8455" width="8.28515625" style="201" customWidth="1"/>
    <col min="8456" max="8457" width="8" style="201" bestFit="1" customWidth="1"/>
    <col min="8458" max="8458" width="15.7109375" style="201" customWidth="1"/>
    <col min="8459" max="8704" width="9.140625" style="201"/>
    <col min="8705" max="8705" width="4.28515625" style="201" customWidth="1"/>
    <col min="8706" max="8706" width="9.28515625" style="201" customWidth="1"/>
    <col min="8707" max="8707" width="36.7109375" style="201" customWidth="1"/>
    <col min="8708" max="8709" width="6.7109375" style="201" customWidth="1"/>
    <col min="8710" max="8711" width="8.28515625" style="201" customWidth="1"/>
    <col min="8712" max="8713" width="8" style="201" bestFit="1" customWidth="1"/>
    <col min="8714" max="8714" width="15.7109375" style="201" customWidth="1"/>
    <col min="8715" max="8960" width="9.140625" style="201"/>
    <col min="8961" max="8961" width="4.28515625" style="201" customWidth="1"/>
    <col min="8962" max="8962" width="9.28515625" style="201" customWidth="1"/>
    <col min="8963" max="8963" width="36.7109375" style="201" customWidth="1"/>
    <col min="8964" max="8965" width="6.7109375" style="201" customWidth="1"/>
    <col min="8966" max="8967" width="8.28515625" style="201" customWidth="1"/>
    <col min="8968" max="8969" width="8" style="201" bestFit="1" customWidth="1"/>
    <col min="8970" max="8970" width="15.7109375" style="201" customWidth="1"/>
    <col min="8971" max="9216" width="9.140625" style="201"/>
    <col min="9217" max="9217" width="4.28515625" style="201" customWidth="1"/>
    <col min="9218" max="9218" width="9.28515625" style="201" customWidth="1"/>
    <col min="9219" max="9219" width="36.7109375" style="201" customWidth="1"/>
    <col min="9220" max="9221" width="6.7109375" style="201" customWidth="1"/>
    <col min="9222" max="9223" width="8.28515625" style="201" customWidth="1"/>
    <col min="9224" max="9225" width="8" style="201" bestFit="1" customWidth="1"/>
    <col min="9226" max="9226" width="15.7109375" style="201" customWidth="1"/>
    <col min="9227" max="9472" width="9.140625" style="201"/>
    <col min="9473" max="9473" width="4.28515625" style="201" customWidth="1"/>
    <col min="9474" max="9474" width="9.28515625" style="201" customWidth="1"/>
    <col min="9475" max="9475" width="36.7109375" style="201" customWidth="1"/>
    <col min="9476" max="9477" width="6.7109375" style="201" customWidth="1"/>
    <col min="9478" max="9479" width="8.28515625" style="201" customWidth="1"/>
    <col min="9480" max="9481" width="8" style="201" bestFit="1" customWidth="1"/>
    <col min="9482" max="9482" width="15.7109375" style="201" customWidth="1"/>
    <col min="9483" max="9728" width="9.140625" style="201"/>
    <col min="9729" max="9729" width="4.28515625" style="201" customWidth="1"/>
    <col min="9730" max="9730" width="9.28515625" style="201" customWidth="1"/>
    <col min="9731" max="9731" width="36.7109375" style="201" customWidth="1"/>
    <col min="9732" max="9733" width="6.7109375" style="201" customWidth="1"/>
    <col min="9734" max="9735" width="8.28515625" style="201" customWidth="1"/>
    <col min="9736" max="9737" width="8" style="201" bestFit="1" customWidth="1"/>
    <col min="9738" max="9738" width="15.7109375" style="201" customWidth="1"/>
    <col min="9739" max="9984" width="9.140625" style="201"/>
    <col min="9985" max="9985" width="4.28515625" style="201" customWidth="1"/>
    <col min="9986" max="9986" width="9.28515625" style="201" customWidth="1"/>
    <col min="9987" max="9987" width="36.7109375" style="201" customWidth="1"/>
    <col min="9988" max="9989" width="6.7109375" style="201" customWidth="1"/>
    <col min="9990" max="9991" width="8.28515625" style="201" customWidth="1"/>
    <col min="9992" max="9993" width="8" style="201" bestFit="1" customWidth="1"/>
    <col min="9994" max="9994" width="15.7109375" style="201" customWidth="1"/>
    <col min="9995" max="10240" width="9.140625" style="201"/>
    <col min="10241" max="10241" width="4.28515625" style="201" customWidth="1"/>
    <col min="10242" max="10242" width="9.28515625" style="201" customWidth="1"/>
    <col min="10243" max="10243" width="36.7109375" style="201" customWidth="1"/>
    <col min="10244" max="10245" width="6.7109375" style="201" customWidth="1"/>
    <col min="10246" max="10247" width="8.28515625" style="201" customWidth="1"/>
    <col min="10248" max="10249" width="8" style="201" bestFit="1" customWidth="1"/>
    <col min="10250" max="10250" width="15.7109375" style="201" customWidth="1"/>
    <col min="10251" max="10496" width="9.140625" style="201"/>
    <col min="10497" max="10497" width="4.28515625" style="201" customWidth="1"/>
    <col min="10498" max="10498" width="9.28515625" style="201" customWidth="1"/>
    <col min="10499" max="10499" width="36.7109375" style="201" customWidth="1"/>
    <col min="10500" max="10501" width="6.7109375" style="201" customWidth="1"/>
    <col min="10502" max="10503" width="8.28515625" style="201" customWidth="1"/>
    <col min="10504" max="10505" width="8" style="201" bestFit="1" customWidth="1"/>
    <col min="10506" max="10506" width="15.7109375" style="201" customWidth="1"/>
    <col min="10507" max="10752" width="9.140625" style="201"/>
    <col min="10753" max="10753" width="4.28515625" style="201" customWidth="1"/>
    <col min="10754" max="10754" width="9.28515625" style="201" customWidth="1"/>
    <col min="10755" max="10755" width="36.7109375" style="201" customWidth="1"/>
    <col min="10756" max="10757" width="6.7109375" style="201" customWidth="1"/>
    <col min="10758" max="10759" width="8.28515625" style="201" customWidth="1"/>
    <col min="10760" max="10761" width="8" style="201" bestFit="1" customWidth="1"/>
    <col min="10762" max="10762" width="15.7109375" style="201" customWidth="1"/>
    <col min="10763" max="11008" width="9.140625" style="201"/>
    <col min="11009" max="11009" width="4.28515625" style="201" customWidth="1"/>
    <col min="11010" max="11010" width="9.28515625" style="201" customWidth="1"/>
    <col min="11011" max="11011" width="36.7109375" style="201" customWidth="1"/>
    <col min="11012" max="11013" width="6.7109375" style="201" customWidth="1"/>
    <col min="11014" max="11015" width="8.28515625" style="201" customWidth="1"/>
    <col min="11016" max="11017" width="8" style="201" bestFit="1" customWidth="1"/>
    <col min="11018" max="11018" width="15.7109375" style="201" customWidth="1"/>
    <col min="11019" max="11264" width="9.140625" style="201"/>
    <col min="11265" max="11265" width="4.28515625" style="201" customWidth="1"/>
    <col min="11266" max="11266" width="9.28515625" style="201" customWidth="1"/>
    <col min="11267" max="11267" width="36.7109375" style="201" customWidth="1"/>
    <col min="11268" max="11269" width="6.7109375" style="201" customWidth="1"/>
    <col min="11270" max="11271" width="8.28515625" style="201" customWidth="1"/>
    <col min="11272" max="11273" width="8" style="201" bestFit="1" customWidth="1"/>
    <col min="11274" max="11274" width="15.7109375" style="201" customWidth="1"/>
    <col min="11275" max="11520" width="9.140625" style="201"/>
    <col min="11521" max="11521" width="4.28515625" style="201" customWidth="1"/>
    <col min="11522" max="11522" width="9.28515625" style="201" customWidth="1"/>
    <col min="11523" max="11523" width="36.7109375" style="201" customWidth="1"/>
    <col min="11524" max="11525" width="6.7109375" style="201" customWidth="1"/>
    <col min="11526" max="11527" width="8.28515625" style="201" customWidth="1"/>
    <col min="11528" max="11529" width="8" style="201" bestFit="1" customWidth="1"/>
    <col min="11530" max="11530" width="15.7109375" style="201" customWidth="1"/>
    <col min="11531" max="11776" width="9.140625" style="201"/>
    <col min="11777" max="11777" width="4.28515625" style="201" customWidth="1"/>
    <col min="11778" max="11778" width="9.28515625" style="201" customWidth="1"/>
    <col min="11779" max="11779" width="36.7109375" style="201" customWidth="1"/>
    <col min="11780" max="11781" width="6.7109375" style="201" customWidth="1"/>
    <col min="11782" max="11783" width="8.28515625" style="201" customWidth="1"/>
    <col min="11784" max="11785" width="8" style="201" bestFit="1" customWidth="1"/>
    <col min="11786" max="11786" width="15.7109375" style="201" customWidth="1"/>
    <col min="11787" max="12032" width="9.140625" style="201"/>
    <col min="12033" max="12033" width="4.28515625" style="201" customWidth="1"/>
    <col min="12034" max="12034" width="9.28515625" style="201" customWidth="1"/>
    <col min="12035" max="12035" width="36.7109375" style="201" customWidth="1"/>
    <col min="12036" max="12037" width="6.7109375" style="201" customWidth="1"/>
    <col min="12038" max="12039" width="8.28515625" style="201" customWidth="1"/>
    <col min="12040" max="12041" width="8" style="201" bestFit="1" customWidth="1"/>
    <col min="12042" max="12042" width="15.7109375" style="201" customWidth="1"/>
    <col min="12043" max="12288" width="9.140625" style="201"/>
    <col min="12289" max="12289" width="4.28515625" style="201" customWidth="1"/>
    <col min="12290" max="12290" width="9.28515625" style="201" customWidth="1"/>
    <col min="12291" max="12291" width="36.7109375" style="201" customWidth="1"/>
    <col min="12292" max="12293" width="6.7109375" style="201" customWidth="1"/>
    <col min="12294" max="12295" width="8.28515625" style="201" customWidth="1"/>
    <col min="12296" max="12297" width="8" style="201" bestFit="1" customWidth="1"/>
    <col min="12298" max="12298" width="15.7109375" style="201" customWidth="1"/>
    <col min="12299" max="12544" width="9.140625" style="201"/>
    <col min="12545" max="12545" width="4.28515625" style="201" customWidth="1"/>
    <col min="12546" max="12546" width="9.28515625" style="201" customWidth="1"/>
    <col min="12547" max="12547" width="36.7109375" style="201" customWidth="1"/>
    <col min="12548" max="12549" width="6.7109375" style="201" customWidth="1"/>
    <col min="12550" max="12551" width="8.28515625" style="201" customWidth="1"/>
    <col min="12552" max="12553" width="8" style="201" bestFit="1" customWidth="1"/>
    <col min="12554" max="12554" width="15.7109375" style="201" customWidth="1"/>
    <col min="12555" max="12800" width="9.140625" style="201"/>
    <col min="12801" max="12801" width="4.28515625" style="201" customWidth="1"/>
    <col min="12802" max="12802" width="9.28515625" style="201" customWidth="1"/>
    <col min="12803" max="12803" width="36.7109375" style="201" customWidth="1"/>
    <col min="12804" max="12805" width="6.7109375" style="201" customWidth="1"/>
    <col min="12806" max="12807" width="8.28515625" style="201" customWidth="1"/>
    <col min="12808" max="12809" width="8" style="201" bestFit="1" customWidth="1"/>
    <col min="12810" max="12810" width="15.7109375" style="201" customWidth="1"/>
    <col min="12811" max="13056" width="9.140625" style="201"/>
    <col min="13057" max="13057" width="4.28515625" style="201" customWidth="1"/>
    <col min="13058" max="13058" width="9.28515625" style="201" customWidth="1"/>
    <col min="13059" max="13059" width="36.7109375" style="201" customWidth="1"/>
    <col min="13060" max="13061" width="6.7109375" style="201" customWidth="1"/>
    <col min="13062" max="13063" width="8.28515625" style="201" customWidth="1"/>
    <col min="13064" max="13065" width="8" style="201" bestFit="1" customWidth="1"/>
    <col min="13066" max="13066" width="15.7109375" style="201" customWidth="1"/>
    <col min="13067" max="13312" width="9.140625" style="201"/>
    <col min="13313" max="13313" width="4.28515625" style="201" customWidth="1"/>
    <col min="13314" max="13314" width="9.28515625" style="201" customWidth="1"/>
    <col min="13315" max="13315" width="36.7109375" style="201" customWidth="1"/>
    <col min="13316" max="13317" width="6.7109375" style="201" customWidth="1"/>
    <col min="13318" max="13319" width="8.28515625" style="201" customWidth="1"/>
    <col min="13320" max="13321" width="8" style="201" bestFit="1" customWidth="1"/>
    <col min="13322" max="13322" width="15.7109375" style="201" customWidth="1"/>
    <col min="13323" max="13568" width="9.140625" style="201"/>
    <col min="13569" max="13569" width="4.28515625" style="201" customWidth="1"/>
    <col min="13570" max="13570" width="9.28515625" style="201" customWidth="1"/>
    <col min="13571" max="13571" width="36.7109375" style="201" customWidth="1"/>
    <col min="13572" max="13573" width="6.7109375" style="201" customWidth="1"/>
    <col min="13574" max="13575" width="8.28515625" style="201" customWidth="1"/>
    <col min="13576" max="13577" width="8" style="201" bestFit="1" customWidth="1"/>
    <col min="13578" max="13578" width="15.7109375" style="201" customWidth="1"/>
    <col min="13579" max="13824" width="9.140625" style="201"/>
    <col min="13825" max="13825" width="4.28515625" style="201" customWidth="1"/>
    <col min="13826" max="13826" width="9.28515625" style="201" customWidth="1"/>
    <col min="13827" max="13827" width="36.7109375" style="201" customWidth="1"/>
    <col min="13828" max="13829" width="6.7109375" style="201" customWidth="1"/>
    <col min="13830" max="13831" width="8.28515625" style="201" customWidth="1"/>
    <col min="13832" max="13833" width="8" style="201" bestFit="1" customWidth="1"/>
    <col min="13834" max="13834" width="15.7109375" style="201" customWidth="1"/>
    <col min="13835" max="14080" width="9.140625" style="201"/>
    <col min="14081" max="14081" width="4.28515625" style="201" customWidth="1"/>
    <col min="14082" max="14082" width="9.28515625" style="201" customWidth="1"/>
    <col min="14083" max="14083" width="36.7109375" style="201" customWidth="1"/>
    <col min="14084" max="14085" width="6.7109375" style="201" customWidth="1"/>
    <col min="14086" max="14087" width="8.28515625" style="201" customWidth="1"/>
    <col min="14088" max="14089" width="8" style="201" bestFit="1" customWidth="1"/>
    <col min="14090" max="14090" width="15.7109375" style="201" customWidth="1"/>
    <col min="14091" max="14336" width="9.140625" style="201"/>
    <col min="14337" max="14337" width="4.28515625" style="201" customWidth="1"/>
    <col min="14338" max="14338" width="9.28515625" style="201" customWidth="1"/>
    <col min="14339" max="14339" width="36.7109375" style="201" customWidth="1"/>
    <col min="14340" max="14341" width="6.7109375" style="201" customWidth="1"/>
    <col min="14342" max="14343" width="8.28515625" style="201" customWidth="1"/>
    <col min="14344" max="14345" width="8" style="201" bestFit="1" customWidth="1"/>
    <col min="14346" max="14346" width="15.7109375" style="201" customWidth="1"/>
    <col min="14347" max="14592" width="9.140625" style="201"/>
    <col min="14593" max="14593" width="4.28515625" style="201" customWidth="1"/>
    <col min="14594" max="14594" width="9.28515625" style="201" customWidth="1"/>
    <col min="14595" max="14595" width="36.7109375" style="201" customWidth="1"/>
    <col min="14596" max="14597" width="6.7109375" style="201" customWidth="1"/>
    <col min="14598" max="14599" width="8.28515625" style="201" customWidth="1"/>
    <col min="14600" max="14601" width="8" style="201" bestFit="1" customWidth="1"/>
    <col min="14602" max="14602" width="15.7109375" style="201" customWidth="1"/>
    <col min="14603" max="14848" width="9.140625" style="201"/>
    <col min="14849" max="14849" width="4.28515625" style="201" customWidth="1"/>
    <col min="14850" max="14850" width="9.28515625" style="201" customWidth="1"/>
    <col min="14851" max="14851" width="36.7109375" style="201" customWidth="1"/>
    <col min="14852" max="14853" width="6.7109375" style="201" customWidth="1"/>
    <col min="14854" max="14855" width="8.28515625" style="201" customWidth="1"/>
    <col min="14856" max="14857" width="8" style="201" bestFit="1" customWidth="1"/>
    <col min="14858" max="14858" width="15.7109375" style="201" customWidth="1"/>
    <col min="14859" max="15104" width="9.140625" style="201"/>
    <col min="15105" max="15105" width="4.28515625" style="201" customWidth="1"/>
    <col min="15106" max="15106" width="9.28515625" style="201" customWidth="1"/>
    <col min="15107" max="15107" width="36.7109375" style="201" customWidth="1"/>
    <col min="15108" max="15109" width="6.7109375" style="201" customWidth="1"/>
    <col min="15110" max="15111" width="8.28515625" style="201" customWidth="1"/>
    <col min="15112" max="15113" width="8" style="201" bestFit="1" customWidth="1"/>
    <col min="15114" max="15114" width="15.7109375" style="201" customWidth="1"/>
    <col min="15115" max="15360" width="9.140625" style="201"/>
    <col min="15361" max="15361" width="4.28515625" style="201" customWidth="1"/>
    <col min="15362" max="15362" width="9.28515625" style="201" customWidth="1"/>
    <col min="15363" max="15363" width="36.7109375" style="201" customWidth="1"/>
    <col min="15364" max="15365" width="6.7109375" style="201" customWidth="1"/>
    <col min="15366" max="15367" width="8.28515625" style="201" customWidth="1"/>
    <col min="15368" max="15369" width="8" style="201" bestFit="1" customWidth="1"/>
    <col min="15370" max="15370" width="15.7109375" style="201" customWidth="1"/>
    <col min="15371" max="15616" width="9.140625" style="201"/>
    <col min="15617" max="15617" width="4.28515625" style="201" customWidth="1"/>
    <col min="15618" max="15618" width="9.28515625" style="201" customWidth="1"/>
    <col min="15619" max="15619" width="36.7109375" style="201" customWidth="1"/>
    <col min="15620" max="15621" width="6.7109375" style="201" customWidth="1"/>
    <col min="15622" max="15623" width="8.28515625" style="201" customWidth="1"/>
    <col min="15624" max="15625" width="8" style="201" bestFit="1" customWidth="1"/>
    <col min="15626" max="15626" width="15.7109375" style="201" customWidth="1"/>
    <col min="15627" max="15872" width="9.140625" style="201"/>
    <col min="15873" max="15873" width="4.28515625" style="201" customWidth="1"/>
    <col min="15874" max="15874" width="9.28515625" style="201" customWidth="1"/>
    <col min="15875" max="15875" width="36.7109375" style="201" customWidth="1"/>
    <col min="15876" max="15877" width="6.7109375" style="201" customWidth="1"/>
    <col min="15878" max="15879" width="8.28515625" style="201" customWidth="1"/>
    <col min="15880" max="15881" width="8" style="201" bestFit="1" customWidth="1"/>
    <col min="15882" max="15882" width="15.7109375" style="201" customWidth="1"/>
    <col min="15883" max="16128" width="9.140625" style="201"/>
    <col min="16129" max="16129" width="4.28515625" style="201" customWidth="1"/>
    <col min="16130" max="16130" width="9.28515625" style="201" customWidth="1"/>
    <col min="16131" max="16131" width="36.7109375" style="201" customWidth="1"/>
    <col min="16132" max="16133" width="6.7109375" style="201" customWidth="1"/>
    <col min="16134" max="16135" width="8.28515625" style="201" customWidth="1"/>
    <col min="16136" max="16137" width="8" style="201" bestFit="1" customWidth="1"/>
    <col min="16138" max="16138" width="15.7109375" style="201" customWidth="1"/>
    <col min="16139" max="16384" width="9.140625" style="201"/>
  </cols>
  <sheetData>
    <row r="1" spans="1:9" s="199" customFormat="1" ht="25.5">
      <c r="A1" s="196" t="s">
        <v>958</v>
      </c>
      <c r="B1" s="197" t="s">
        <v>959</v>
      </c>
      <c r="C1" s="197" t="s">
        <v>960</v>
      </c>
      <c r="D1" s="198" t="s">
        <v>961</v>
      </c>
      <c r="E1" s="197" t="s">
        <v>962</v>
      </c>
      <c r="F1" s="198" t="s">
        <v>963</v>
      </c>
      <c r="G1" s="198" t="s">
        <v>964</v>
      </c>
      <c r="H1" s="198" t="s">
        <v>965</v>
      </c>
      <c r="I1" s="198" t="s">
        <v>966</v>
      </c>
    </row>
    <row r="2" spans="1:9" ht="76.5">
      <c r="A2" s="200">
        <v>1</v>
      </c>
      <c r="B2" s="201" t="s">
        <v>1190</v>
      </c>
      <c r="C2" s="202" t="s">
        <v>1191</v>
      </c>
      <c r="D2" s="203">
        <v>1</v>
      </c>
      <c r="E2" s="201" t="s">
        <v>142</v>
      </c>
    </row>
    <row r="4" spans="1:9" ht="76.5">
      <c r="A4" s="200">
        <v>2</v>
      </c>
      <c r="B4" s="201" t="s">
        <v>1192</v>
      </c>
      <c r="C4" s="202" t="s">
        <v>1193</v>
      </c>
      <c r="D4" s="203">
        <v>1</v>
      </c>
      <c r="E4" s="201" t="s">
        <v>142</v>
      </c>
    </row>
    <row r="5" spans="1:9">
      <c r="C5" s="202" t="s">
        <v>1194</v>
      </c>
    </row>
    <row r="7" spans="1:9" ht="76.5">
      <c r="A7" s="200">
        <v>3</v>
      </c>
      <c r="B7" s="201" t="s">
        <v>1195</v>
      </c>
      <c r="C7" s="202" t="s">
        <v>1196</v>
      </c>
      <c r="D7" s="203">
        <v>52</v>
      </c>
      <c r="E7" s="201" t="s">
        <v>142</v>
      </c>
    </row>
    <row r="8" spans="1:9">
      <c r="C8" s="202" t="s">
        <v>1197</v>
      </c>
    </row>
    <row r="10" spans="1:9" ht="76.5">
      <c r="A10" s="200">
        <v>4</v>
      </c>
      <c r="B10" s="201" t="s">
        <v>1198</v>
      </c>
      <c r="C10" s="202" t="s">
        <v>1199</v>
      </c>
      <c r="D10" s="203">
        <v>52</v>
      </c>
      <c r="E10" s="201" t="s">
        <v>142</v>
      </c>
    </row>
    <row r="12" spans="1:9" ht="76.5">
      <c r="A12" s="200">
        <v>5</v>
      </c>
      <c r="B12" s="201" t="s">
        <v>1200</v>
      </c>
      <c r="C12" s="202" t="s">
        <v>1201</v>
      </c>
      <c r="D12" s="203">
        <v>8</v>
      </c>
      <c r="E12" s="201" t="s">
        <v>142</v>
      </c>
    </row>
    <row r="14" spans="1:9" ht="76.5">
      <c r="A14" s="200">
        <v>6</v>
      </c>
      <c r="B14" s="201" t="s">
        <v>1202</v>
      </c>
      <c r="C14" s="202" t="s">
        <v>1203</v>
      </c>
      <c r="D14" s="203">
        <v>22</v>
      </c>
      <c r="E14" s="201" t="s">
        <v>142</v>
      </c>
    </row>
    <row r="15" spans="1:9" ht="25.5">
      <c r="C15" s="202" t="s">
        <v>1204</v>
      </c>
    </row>
    <row r="16" spans="1:9" s="172" customFormat="1" ht="15">
      <c r="H16" s="203"/>
      <c r="I16" s="203"/>
    </row>
    <row r="17" spans="1:9" ht="51">
      <c r="A17" s="200">
        <v>7</v>
      </c>
      <c r="B17" s="201" t="s">
        <v>953</v>
      </c>
      <c r="C17" s="202" t="s">
        <v>1205</v>
      </c>
      <c r="D17" s="203">
        <v>1</v>
      </c>
      <c r="E17" s="201" t="s">
        <v>142</v>
      </c>
    </row>
    <row r="19" spans="1:9" s="204" customFormat="1">
      <c r="A19" s="196"/>
      <c r="B19" s="197"/>
      <c r="C19" s="197" t="s">
        <v>1157</v>
      </c>
      <c r="D19" s="198"/>
      <c r="E19" s="197"/>
      <c r="F19" s="198"/>
      <c r="G19" s="198"/>
      <c r="H19" s="198"/>
      <c r="I19" s="198"/>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dimension ref="A1:I7"/>
  <sheetViews>
    <sheetView workbookViewId="0">
      <selection activeCell="J5" sqref="J5"/>
    </sheetView>
  </sheetViews>
  <sheetFormatPr defaultRowHeight="12.75"/>
  <cols>
    <col min="1" max="1" width="4.28515625" style="200" customWidth="1"/>
    <col min="2" max="2" width="9.28515625" style="201" customWidth="1"/>
    <col min="3" max="3" width="36.7109375" style="201" customWidth="1"/>
    <col min="4" max="4" width="6.7109375" style="203" customWidth="1"/>
    <col min="5" max="5" width="6.7109375" style="201" customWidth="1"/>
    <col min="6" max="7" width="8.28515625" style="203" customWidth="1"/>
    <col min="8" max="9" width="8" style="203" bestFit="1" customWidth="1"/>
    <col min="10" max="10" width="15.7109375" style="201" customWidth="1"/>
    <col min="11" max="256" width="9.140625" style="201"/>
    <col min="257" max="257" width="4.28515625" style="201" customWidth="1"/>
    <col min="258" max="258" width="9.28515625" style="201" customWidth="1"/>
    <col min="259" max="259" width="36.7109375" style="201" customWidth="1"/>
    <col min="260" max="261" width="6.7109375" style="201" customWidth="1"/>
    <col min="262" max="263" width="8.28515625" style="201" customWidth="1"/>
    <col min="264" max="265" width="8" style="201" bestFit="1" customWidth="1"/>
    <col min="266" max="266" width="15.7109375" style="201" customWidth="1"/>
    <col min="267" max="512" width="9.140625" style="201"/>
    <col min="513" max="513" width="4.28515625" style="201" customWidth="1"/>
    <col min="514" max="514" width="9.28515625" style="201" customWidth="1"/>
    <col min="515" max="515" width="36.7109375" style="201" customWidth="1"/>
    <col min="516" max="517" width="6.7109375" style="201" customWidth="1"/>
    <col min="518" max="519" width="8.28515625" style="201" customWidth="1"/>
    <col min="520" max="521" width="8" style="201" bestFit="1" customWidth="1"/>
    <col min="522" max="522" width="15.7109375" style="201" customWidth="1"/>
    <col min="523" max="768" width="9.140625" style="201"/>
    <col min="769" max="769" width="4.28515625" style="201" customWidth="1"/>
    <col min="770" max="770" width="9.28515625" style="201" customWidth="1"/>
    <col min="771" max="771" width="36.7109375" style="201" customWidth="1"/>
    <col min="772" max="773" width="6.7109375" style="201" customWidth="1"/>
    <col min="774" max="775" width="8.28515625" style="201" customWidth="1"/>
    <col min="776" max="777" width="8" style="201" bestFit="1" customWidth="1"/>
    <col min="778" max="778" width="15.7109375" style="201" customWidth="1"/>
    <col min="779" max="1024" width="9.140625" style="201"/>
    <col min="1025" max="1025" width="4.28515625" style="201" customWidth="1"/>
    <col min="1026" max="1026" width="9.28515625" style="201" customWidth="1"/>
    <col min="1027" max="1027" width="36.7109375" style="201" customWidth="1"/>
    <col min="1028" max="1029" width="6.7109375" style="201" customWidth="1"/>
    <col min="1030" max="1031" width="8.28515625" style="201" customWidth="1"/>
    <col min="1032" max="1033" width="8" style="201" bestFit="1" customWidth="1"/>
    <col min="1034" max="1034" width="15.7109375" style="201" customWidth="1"/>
    <col min="1035" max="1280" width="9.140625" style="201"/>
    <col min="1281" max="1281" width="4.28515625" style="201" customWidth="1"/>
    <col min="1282" max="1282" width="9.28515625" style="201" customWidth="1"/>
    <col min="1283" max="1283" width="36.7109375" style="201" customWidth="1"/>
    <col min="1284" max="1285" width="6.7109375" style="201" customWidth="1"/>
    <col min="1286" max="1287" width="8.28515625" style="201" customWidth="1"/>
    <col min="1288" max="1289" width="8" style="201" bestFit="1" customWidth="1"/>
    <col min="1290" max="1290" width="15.7109375" style="201" customWidth="1"/>
    <col min="1291" max="1536" width="9.140625" style="201"/>
    <col min="1537" max="1537" width="4.28515625" style="201" customWidth="1"/>
    <col min="1538" max="1538" width="9.28515625" style="201" customWidth="1"/>
    <col min="1539" max="1539" width="36.7109375" style="201" customWidth="1"/>
    <col min="1540" max="1541" width="6.7109375" style="201" customWidth="1"/>
    <col min="1542" max="1543" width="8.28515625" style="201" customWidth="1"/>
    <col min="1544" max="1545" width="8" style="201" bestFit="1" customWidth="1"/>
    <col min="1546" max="1546" width="15.7109375" style="201" customWidth="1"/>
    <col min="1547" max="1792" width="9.140625" style="201"/>
    <col min="1793" max="1793" width="4.28515625" style="201" customWidth="1"/>
    <col min="1794" max="1794" width="9.28515625" style="201" customWidth="1"/>
    <col min="1795" max="1795" width="36.7109375" style="201" customWidth="1"/>
    <col min="1796" max="1797" width="6.7109375" style="201" customWidth="1"/>
    <col min="1798" max="1799" width="8.28515625" style="201" customWidth="1"/>
    <col min="1800" max="1801" width="8" style="201" bestFit="1" customWidth="1"/>
    <col min="1802" max="1802" width="15.7109375" style="201" customWidth="1"/>
    <col min="1803" max="2048" width="9.140625" style="201"/>
    <col min="2049" max="2049" width="4.28515625" style="201" customWidth="1"/>
    <col min="2050" max="2050" width="9.28515625" style="201" customWidth="1"/>
    <col min="2051" max="2051" width="36.7109375" style="201" customWidth="1"/>
    <col min="2052" max="2053" width="6.7109375" style="201" customWidth="1"/>
    <col min="2054" max="2055" width="8.28515625" style="201" customWidth="1"/>
    <col min="2056" max="2057" width="8" style="201" bestFit="1" customWidth="1"/>
    <col min="2058" max="2058" width="15.7109375" style="201" customWidth="1"/>
    <col min="2059" max="2304" width="9.140625" style="201"/>
    <col min="2305" max="2305" width="4.28515625" style="201" customWidth="1"/>
    <col min="2306" max="2306" width="9.28515625" style="201" customWidth="1"/>
    <col min="2307" max="2307" width="36.7109375" style="201" customWidth="1"/>
    <col min="2308" max="2309" width="6.7109375" style="201" customWidth="1"/>
    <col min="2310" max="2311" width="8.28515625" style="201" customWidth="1"/>
    <col min="2312" max="2313" width="8" style="201" bestFit="1" customWidth="1"/>
    <col min="2314" max="2314" width="15.7109375" style="201" customWidth="1"/>
    <col min="2315" max="2560" width="9.140625" style="201"/>
    <col min="2561" max="2561" width="4.28515625" style="201" customWidth="1"/>
    <col min="2562" max="2562" width="9.28515625" style="201" customWidth="1"/>
    <col min="2563" max="2563" width="36.7109375" style="201" customWidth="1"/>
    <col min="2564" max="2565" width="6.7109375" style="201" customWidth="1"/>
    <col min="2566" max="2567" width="8.28515625" style="201" customWidth="1"/>
    <col min="2568" max="2569" width="8" style="201" bestFit="1" customWidth="1"/>
    <col min="2570" max="2570" width="15.7109375" style="201" customWidth="1"/>
    <col min="2571" max="2816" width="9.140625" style="201"/>
    <col min="2817" max="2817" width="4.28515625" style="201" customWidth="1"/>
    <col min="2818" max="2818" width="9.28515625" style="201" customWidth="1"/>
    <col min="2819" max="2819" width="36.7109375" style="201" customWidth="1"/>
    <col min="2820" max="2821" width="6.7109375" style="201" customWidth="1"/>
    <col min="2822" max="2823" width="8.28515625" style="201" customWidth="1"/>
    <col min="2824" max="2825" width="8" style="201" bestFit="1" customWidth="1"/>
    <col min="2826" max="2826" width="15.7109375" style="201" customWidth="1"/>
    <col min="2827" max="3072" width="9.140625" style="201"/>
    <col min="3073" max="3073" width="4.28515625" style="201" customWidth="1"/>
    <col min="3074" max="3074" width="9.28515625" style="201" customWidth="1"/>
    <col min="3075" max="3075" width="36.7109375" style="201" customWidth="1"/>
    <col min="3076" max="3077" width="6.7109375" style="201" customWidth="1"/>
    <col min="3078" max="3079" width="8.28515625" style="201" customWidth="1"/>
    <col min="3080" max="3081" width="8" style="201" bestFit="1" customWidth="1"/>
    <col min="3082" max="3082" width="15.7109375" style="201" customWidth="1"/>
    <col min="3083" max="3328" width="9.140625" style="201"/>
    <col min="3329" max="3329" width="4.28515625" style="201" customWidth="1"/>
    <col min="3330" max="3330" width="9.28515625" style="201" customWidth="1"/>
    <col min="3331" max="3331" width="36.7109375" style="201" customWidth="1"/>
    <col min="3332" max="3333" width="6.7109375" style="201" customWidth="1"/>
    <col min="3334" max="3335" width="8.28515625" style="201" customWidth="1"/>
    <col min="3336" max="3337" width="8" style="201" bestFit="1" customWidth="1"/>
    <col min="3338" max="3338" width="15.7109375" style="201" customWidth="1"/>
    <col min="3339" max="3584" width="9.140625" style="201"/>
    <col min="3585" max="3585" width="4.28515625" style="201" customWidth="1"/>
    <col min="3586" max="3586" width="9.28515625" style="201" customWidth="1"/>
    <col min="3587" max="3587" width="36.7109375" style="201" customWidth="1"/>
    <col min="3588" max="3589" width="6.7109375" style="201" customWidth="1"/>
    <col min="3590" max="3591" width="8.28515625" style="201" customWidth="1"/>
    <col min="3592" max="3593" width="8" style="201" bestFit="1" customWidth="1"/>
    <col min="3594" max="3594" width="15.7109375" style="201" customWidth="1"/>
    <col min="3595" max="3840" width="9.140625" style="201"/>
    <col min="3841" max="3841" width="4.28515625" style="201" customWidth="1"/>
    <col min="3842" max="3842" width="9.28515625" style="201" customWidth="1"/>
    <col min="3843" max="3843" width="36.7109375" style="201" customWidth="1"/>
    <col min="3844" max="3845" width="6.7109375" style="201" customWidth="1"/>
    <col min="3846" max="3847" width="8.28515625" style="201" customWidth="1"/>
    <col min="3848" max="3849" width="8" style="201" bestFit="1" customWidth="1"/>
    <col min="3850" max="3850" width="15.7109375" style="201" customWidth="1"/>
    <col min="3851" max="4096" width="9.140625" style="201"/>
    <col min="4097" max="4097" width="4.28515625" style="201" customWidth="1"/>
    <col min="4098" max="4098" width="9.28515625" style="201" customWidth="1"/>
    <col min="4099" max="4099" width="36.7109375" style="201" customWidth="1"/>
    <col min="4100" max="4101" width="6.7109375" style="201" customWidth="1"/>
    <col min="4102" max="4103" width="8.28515625" style="201" customWidth="1"/>
    <col min="4104" max="4105" width="8" style="201" bestFit="1" customWidth="1"/>
    <col min="4106" max="4106" width="15.7109375" style="201" customWidth="1"/>
    <col min="4107" max="4352" width="9.140625" style="201"/>
    <col min="4353" max="4353" width="4.28515625" style="201" customWidth="1"/>
    <col min="4354" max="4354" width="9.28515625" style="201" customWidth="1"/>
    <col min="4355" max="4355" width="36.7109375" style="201" customWidth="1"/>
    <col min="4356" max="4357" width="6.7109375" style="201" customWidth="1"/>
    <col min="4358" max="4359" width="8.28515625" style="201" customWidth="1"/>
    <col min="4360" max="4361" width="8" style="201" bestFit="1" customWidth="1"/>
    <col min="4362" max="4362" width="15.7109375" style="201" customWidth="1"/>
    <col min="4363" max="4608" width="9.140625" style="201"/>
    <col min="4609" max="4609" width="4.28515625" style="201" customWidth="1"/>
    <col min="4610" max="4610" width="9.28515625" style="201" customWidth="1"/>
    <col min="4611" max="4611" width="36.7109375" style="201" customWidth="1"/>
    <col min="4612" max="4613" width="6.7109375" style="201" customWidth="1"/>
    <col min="4614" max="4615" width="8.28515625" style="201" customWidth="1"/>
    <col min="4616" max="4617" width="8" style="201" bestFit="1" customWidth="1"/>
    <col min="4618" max="4618" width="15.7109375" style="201" customWidth="1"/>
    <col min="4619" max="4864" width="9.140625" style="201"/>
    <col min="4865" max="4865" width="4.28515625" style="201" customWidth="1"/>
    <col min="4866" max="4866" width="9.28515625" style="201" customWidth="1"/>
    <col min="4867" max="4867" width="36.7109375" style="201" customWidth="1"/>
    <col min="4868" max="4869" width="6.7109375" style="201" customWidth="1"/>
    <col min="4870" max="4871" width="8.28515625" style="201" customWidth="1"/>
    <col min="4872" max="4873" width="8" style="201" bestFit="1" customWidth="1"/>
    <col min="4874" max="4874" width="15.7109375" style="201" customWidth="1"/>
    <col min="4875" max="5120" width="9.140625" style="201"/>
    <col min="5121" max="5121" width="4.28515625" style="201" customWidth="1"/>
    <col min="5122" max="5122" width="9.28515625" style="201" customWidth="1"/>
    <col min="5123" max="5123" width="36.7109375" style="201" customWidth="1"/>
    <col min="5124" max="5125" width="6.7109375" style="201" customWidth="1"/>
    <col min="5126" max="5127" width="8.28515625" style="201" customWidth="1"/>
    <col min="5128" max="5129" width="8" style="201" bestFit="1" customWidth="1"/>
    <col min="5130" max="5130" width="15.7109375" style="201" customWidth="1"/>
    <col min="5131" max="5376" width="9.140625" style="201"/>
    <col min="5377" max="5377" width="4.28515625" style="201" customWidth="1"/>
    <col min="5378" max="5378" width="9.28515625" style="201" customWidth="1"/>
    <col min="5379" max="5379" width="36.7109375" style="201" customWidth="1"/>
    <col min="5380" max="5381" width="6.7109375" style="201" customWidth="1"/>
    <col min="5382" max="5383" width="8.28515625" style="201" customWidth="1"/>
    <col min="5384" max="5385" width="8" style="201" bestFit="1" customWidth="1"/>
    <col min="5386" max="5386" width="15.7109375" style="201" customWidth="1"/>
    <col min="5387" max="5632" width="9.140625" style="201"/>
    <col min="5633" max="5633" width="4.28515625" style="201" customWidth="1"/>
    <col min="5634" max="5634" width="9.28515625" style="201" customWidth="1"/>
    <col min="5635" max="5635" width="36.7109375" style="201" customWidth="1"/>
    <col min="5636" max="5637" width="6.7109375" style="201" customWidth="1"/>
    <col min="5638" max="5639" width="8.28515625" style="201" customWidth="1"/>
    <col min="5640" max="5641" width="8" style="201" bestFit="1" customWidth="1"/>
    <col min="5642" max="5642" width="15.7109375" style="201" customWidth="1"/>
    <col min="5643" max="5888" width="9.140625" style="201"/>
    <col min="5889" max="5889" width="4.28515625" style="201" customWidth="1"/>
    <col min="5890" max="5890" width="9.28515625" style="201" customWidth="1"/>
    <col min="5891" max="5891" width="36.7109375" style="201" customWidth="1"/>
    <col min="5892" max="5893" width="6.7109375" style="201" customWidth="1"/>
    <col min="5894" max="5895" width="8.28515625" style="201" customWidth="1"/>
    <col min="5896" max="5897" width="8" style="201" bestFit="1" customWidth="1"/>
    <col min="5898" max="5898" width="15.7109375" style="201" customWidth="1"/>
    <col min="5899" max="6144" width="9.140625" style="201"/>
    <col min="6145" max="6145" width="4.28515625" style="201" customWidth="1"/>
    <col min="6146" max="6146" width="9.28515625" style="201" customWidth="1"/>
    <col min="6147" max="6147" width="36.7109375" style="201" customWidth="1"/>
    <col min="6148" max="6149" width="6.7109375" style="201" customWidth="1"/>
    <col min="6150" max="6151" width="8.28515625" style="201" customWidth="1"/>
    <col min="6152" max="6153" width="8" style="201" bestFit="1" customWidth="1"/>
    <col min="6154" max="6154" width="15.7109375" style="201" customWidth="1"/>
    <col min="6155" max="6400" width="9.140625" style="201"/>
    <col min="6401" max="6401" width="4.28515625" style="201" customWidth="1"/>
    <col min="6402" max="6402" width="9.28515625" style="201" customWidth="1"/>
    <col min="6403" max="6403" width="36.7109375" style="201" customWidth="1"/>
    <col min="6404" max="6405" width="6.7109375" style="201" customWidth="1"/>
    <col min="6406" max="6407" width="8.28515625" style="201" customWidth="1"/>
    <col min="6408" max="6409" width="8" style="201" bestFit="1" customWidth="1"/>
    <col min="6410" max="6410" width="15.7109375" style="201" customWidth="1"/>
    <col min="6411" max="6656" width="9.140625" style="201"/>
    <col min="6657" max="6657" width="4.28515625" style="201" customWidth="1"/>
    <col min="6658" max="6658" width="9.28515625" style="201" customWidth="1"/>
    <col min="6659" max="6659" width="36.7109375" style="201" customWidth="1"/>
    <col min="6660" max="6661" width="6.7109375" style="201" customWidth="1"/>
    <col min="6662" max="6663" width="8.28515625" style="201" customWidth="1"/>
    <col min="6664" max="6665" width="8" style="201" bestFit="1" customWidth="1"/>
    <col min="6666" max="6666" width="15.7109375" style="201" customWidth="1"/>
    <col min="6667" max="6912" width="9.140625" style="201"/>
    <col min="6913" max="6913" width="4.28515625" style="201" customWidth="1"/>
    <col min="6914" max="6914" width="9.28515625" style="201" customWidth="1"/>
    <col min="6915" max="6915" width="36.7109375" style="201" customWidth="1"/>
    <col min="6916" max="6917" width="6.7109375" style="201" customWidth="1"/>
    <col min="6918" max="6919" width="8.28515625" style="201" customWidth="1"/>
    <col min="6920" max="6921" width="8" style="201" bestFit="1" customWidth="1"/>
    <col min="6922" max="6922" width="15.7109375" style="201" customWidth="1"/>
    <col min="6923" max="7168" width="9.140625" style="201"/>
    <col min="7169" max="7169" width="4.28515625" style="201" customWidth="1"/>
    <col min="7170" max="7170" width="9.28515625" style="201" customWidth="1"/>
    <col min="7171" max="7171" width="36.7109375" style="201" customWidth="1"/>
    <col min="7172" max="7173" width="6.7109375" style="201" customWidth="1"/>
    <col min="7174" max="7175" width="8.28515625" style="201" customWidth="1"/>
    <col min="7176" max="7177" width="8" style="201" bestFit="1" customWidth="1"/>
    <col min="7178" max="7178" width="15.7109375" style="201" customWidth="1"/>
    <col min="7179" max="7424" width="9.140625" style="201"/>
    <col min="7425" max="7425" width="4.28515625" style="201" customWidth="1"/>
    <col min="7426" max="7426" width="9.28515625" style="201" customWidth="1"/>
    <col min="7427" max="7427" width="36.7109375" style="201" customWidth="1"/>
    <col min="7428" max="7429" width="6.7109375" style="201" customWidth="1"/>
    <col min="7430" max="7431" width="8.28515625" style="201" customWidth="1"/>
    <col min="7432" max="7433" width="8" style="201" bestFit="1" customWidth="1"/>
    <col min="7434" max="7434" width="15.7109375" style="201" customWidth="1"/>
    <col min="7435" max="7680" width="9.140625" style="201"/>
    <col min="7681" max="7681" width="4.28515625" style="201" customWidth="1"/>
    <col min="7682" max="7682" width="9.28515625" style="201" customWidth="1"/>
    <col min="7683" max="7683" width="36.7109375" style="201" customWidth="1"/>
    <col min="7684" max="7685" width="6.7109375" style="201" customWidth="1"/>
    <col min="7686" max="7687" width="8.28515625" style="201" customWidth="1"/>
    <col min="7688" max="7689" width="8" style="201" bestFit="1" customWidth="1"/>
    <col min="7690" max="7690" width="15.7109375" style="201" customWidth="1"/>
    <col min="7691" max="7936" width="9.140625" style="201"/>
    <col min="7937" max="7937" width="4.28515625" style="201" customWidth="1"/>
    <col min="7938" max="7938" width="9.28515625" style="201" customWidth="1"/>
    <col min="7939" max="7939" width="36.7109375" style="201" customWidth="1"/>
    <col min="7940" max="7941" width="6.7109375" style="201" customWidth="1"/>
    <col min="7942" max="7943" width="8.28515625" style="201" customWidth="1"/>
    <col min="7944" max="7945" width="8" style="201" bestFit="1" customWidth="1"/>
    <col min="7946" max="7946" width="15.7109375" style="201" customWidth="1"/>
    <col min="7947" max="8192" width="9.140625" style="201"/>
    <col min="8193" max="8193" width="4.28515625" style="201" customWidth="1"/>
    <col min="8194" max="8194" width="9.28515625" style="201" customWidth="1"/>
    <col min="8195" max="8195" width="36.7109375" style="201" customWidth="1"/>
    <col min="8196" max="8197" width="6.7109375" style="201" customWidth="1"/>
    <col min="8198" max="8199" width="8.28515625" style="201" customWidth="1"/>
    <col min="8200" max="8201" width="8" style="201" bestFit="1" customWidth="1"/>
    <col min="8202" max="8202" width="15.7109375" style="201" customWidth="1"/>
    <col min="8203" max="8448" width="9.140625" style="201"/>
    <col min="8449" max="8449" width="4.28515625" style="201" customWidth="1"/>
    <col min="8450" max="8450" width="9.28515625" style="201" customWidth="1"/>
    <col min="8451" max="8451" width="36.7109375" style="201" customWidth="1"/>
    <col min="8452" max="8453" width="6.7109375" style="201" customWidth="1"/>
    <col min="8454" max="8455" width="8.28515625" style="201" customWidth="1"/>
    <col min="8456" max="8457" width="8" style="201" bestFit="1" customWidth="1"/>
    <col min="8458" max="8458" width="15.7109375" style="201" customWidth="1"/>
    <col min="8459" max="8704" width="9.140625" style="201"/>
    <col min="8705" max="8705" width="4.28515625" style="201" customWidth="1"/>
    <col min="8706" max="8706" width="9.28515625" style="201" customWidth="1"/>
    <col min="8707" max="8707" width="36.7109375" style="201" customWidth="1"/>
    <col min="8708" max="8709" width="6.7109375" style="201" customWidth="1"/>
    <col min="8710" max="8711" width="8.28515625" style="201" customWidth="1"/>
    <col min="8712" max="8713" width="8" style="201" bestFit="1" customWidth="1"/>
    <col min="8714" max="8714" width="15.7109375" style="201" customWidth="1"/>
    <col min="8715" max="8960" width="9.140625" style="201"/>
    <col min="8961" max="8961" width="4.28515625" style="201" customWidth="1"/>
    <col min="8962" max="8962" width="9.28515625" style="201" customWidth="1"/>
    <col min="8963" max="8963" width="36.7109375" style="201" customWidth="1"/>
    <col min="8964" max="8965" width="6.7109375" style="201" customWidth="1"/>
    <col min="8966" max="8967" width="8.28515625" style="201" customWidth="1"/>
    <col min="8968" max="8969" width="8" style="201" bestFit="1" customWidth="1"/>
    <col min="8970" max="8970" width="15.7109375" style="201" customWidth="1"/>
    <col min="8971" max="9216" width="9.140625" style="201"/>
    <col min="9217" max="9217" width="4.28515625" style="201" customWidth="1"/>
    <col min="9218" max="9218" width="9.28515625" style="201" customWidth="1"/>
    <col min="9219" max="9219" width="36.7109375" style="201" customWidth="1"/>
    <col min="9220" max="9221" width="6.7109375" style="201" customWidth="1"/>
    <col min="9222" max="9223" width="8.28515625" style="201" customWidth="1"/>
    <col min="9224" max="9225" width="8" style="201" bestFit="1" customWidth="1"/>
    <col min="9226" max="9226" width="15.7109375" style="201" customWidth="1"/>
    <col min="9227" max="9472" width="9.140625" style="201"/>
    <col min="9473" max="9473" width="4.28515625" style="201" customWidth="1"/>
    <col min="9474" max="9474" width="9.28515625" style="201" customWidth="1"/>
    <col min="9475" max="9475" width="36.7109375" style="201" customWidth="1"/>
    <col min="9476" max="9477" width="6.7109375" style="201" customWidth="1"/>
    <col min="9478" max="9479" width="8.28515625" style="201" customWidth="1"/>
    <col min="9480" max="9481" width="8" style="201" bestFit="1" customWidth="1"/>
    <col min="9482" max="9482" width="15.7109375" style="201" customWidth="1"/>
    <col min="9483" max="9728" width="9.140625" style="201"/>
    <col min="9729" max="9729" width="4.28515625" style="201" customWidth="1"/>
    <col min="9730" max="9730" width="9.28515625" style="201" customWidth="1"/>
    <col min="9731" max="9731" width="36.7109375" style="201" customWidth="1"/>
    <col min="9732" max="9733" width="6.7109375" style="201" customWidth="1"/>
    <col min="9734" max="9735" width="8.28515625" style="201" customWidth="1"/>
    <col min="9736" max="9737" width="8" style="201" bestFit="1" customWidth="1"/>
    <col min="9738" max="9738" width="15.7109375" style="201" customWidth="1"/>
    <col min="9739" max="9984" width="9.140625" style="201"/>
    <col min="9985" max="9985" width="4.28515625" style="201" customWidth="1"/>
    <col min="9986" max="9986" width="9.28515625" style="201" customWidth="1"/>
    <col min="9987" max="9987" width="36.7109375" style="201" customWidth="1"/>
    <col min="9988" max="9989" width="6.7109375" style="201" customWidth="1"/>
    <col min="9990" max="9991" width="8.28515625" style="201" customWidth="1"/>
    <col min="9992" max="9993" width="8" style="201" bestFit="1" customWidth="1"/>
    <col min="9994" max="9994" width="15.7109375" style="201" customWidth="1"/>
    <col min="9995" max="10240" width="9.140625" style="201"/>
    <col min="10241" max="10241" width="4.28515625" style="201" customWidth="1"/>
    <col min="10242" max="10242" width="9.28515625" style="201" customWidth="1"/>
    <col min="10243" max="10243" width="36.7109375" style="201" customWidth="1"/>
    <col min="10244" max="10245" width="6.7109375" style="201" customWidth="1"/>
    <col min="10246" max="10247" width="8.28515625" style="201" customWidth="1"/>
    <col min="10248" max="10249" width="8" style="201" bestFit="1" customWidth="1"/>
    <col min="10250" max="10250" width="15.7109375" style="201" customWidth="1"/>
    <col min="10251" max="10496" width="9.140625" style="201"/>
    <col min="10497" max="10497" width="4.28515625" style="201" customWidth="1"/>
    <col min="10498" max="10498" width="9.28515625" style="201" customWidth="1"/>
    <col min="10499" max="10499" width="36.7109375" style="201" customWidth="1"/>
    <col min="10500" max="10501" width="6.7109375" style="201" customWidth="1"/>
    <col min="10502" max="10503" width="8.28515625" style="201" customWidth="1"/>
    <col min="10504" max="10505" width="8" style="201" bestFit="1" customWidth="1"/>
    <col min="10506" max="10506" width="15.7109375" style="201" customWidth="1"/>
    <col min="10507" max="10752" width="9.140625" style="201"/>
    <col min="10753" max="10753" width="4.28515625" style="201" customWidth="1"/>
    <col min="10754" max="10754" width="9.28515625" style="201" customWidth="1"/>
    <col min="10755" max="10755" width="36.7109375" style="201" customWidth="1"/>
    <col min="10756" max="10757" width="6.7109375" style="201" customWidth="1"/>
    <col min="10758" max="10759" width="8.28515625" style="201" customWidth="1"/>
    <col min="10760" max="10761" width="8" style="201" bestFit="1" customWidth="1"/>
    <col min="10762" max="10762" width="15.7109375" style="201" customWidth="1"/>
    <col min="10763" max="11008" width="9.140625" style="201"/>
    <col min="11009" max="11009" width="4.28515625" style="201" customWidth="1"/>
    <col min="11010" max="11010" width="9.28515625" style="201" customWidth="1"/>
    <col min="11011" max="11011" width="36.7109375" style="201" customWidth="1"/>
    <col min="11012" max="11013" width="6.7109375" style="201" customWidth="1"/>
    <col min="11014" max="11015" width="8.28515625" style="201" customWidth="1"/>
    <col min="11016" max="11017" width="8" style="201" bestFit="1" customWidth="1"/>
    <col min="11018" max="11018" width="15.7109375" style="201" customWidth="1"/>
    <col min="11019" max="11264" width="9.140625" style="201"/>
    <col min="11265" max="11265" width="4.28515625" style="201" customWidth="1"/>
    <col min="11266" max="11266" width="9.28515625" style="201" customWidth="1"/>
    <col min="11267" max="11267" width="36.7109375" style="201" customWidth="1"/>
    <col min="11268" max="11269" width="6.7109375" style="201" customWidth="1"/>
    <col min="11270" max="11271" width="8.28515625" style="201" customWidth="1"/>
    <col min="11272" max="11273" width="8" style="201" bestFit="1" customWidth="1"/>
    <col min="11274" max="11274" width="15.7109375" style="201" customWidth="1"/>
    <col min="11275" max="11520" width="9.140625" style="201"/>
    <col min="11521" max="11521" width="4.28515625" style="201" customWidth="1"/>
    <col min="11522" max="11522" width="9.28515625" style="201" customWidth="1"/>
    <col min="11523" max="11523" width="36.7109375" style="201" customWidth="1"/>
    <col min="11524" max="11525" width="6.7109375" style="201" customWidth="1"/>
    <col min="11526" max="11527" width="8.28515625" style="201" customWidth="1"/>
    <col min="11528" max="11529" width="8" style="201" bestFit="1" customWidth="1"/>
    <col min="11530" max="11530" width="15.7109375" style="201" customWidth="1"/>
    <col min="11531" max="11776" width="9.140625" style="201"/>
    <col min="11777" max="11777" width="4.28515625" style="201" customWidth="1"/>
    <col min="11778" max="11778" width="9.28515625" style="201" customWidth="1"/>
    <col min="11779" max="11779" width="36.7109375" style="201" customWidth="1"/>
    <col min="11780" max="11781" width="6.7109375" style="201" customWidth="1"/>
    <col min="11782" max="11783" width="8.28515625" style="201" customWidth="1"/>
    <col min="11784" max="11785" width="8" style="201" bestFit="1" customWidth="1"/>
    <col min="11786" max="11786" width="15.7109375" style="201" customWidth="1"/>
    <col min="11787" max="12032" width="9.140625" style="201"/>
    <col min="12033" max="12033" width="4.28515625" style="201" customWidth="1"/>
    <col min="12034" max="12034" width="9.28515625" style="201" customWidth="1"/>
    <col min="12035" max="12035" width="36.7109375" style="201" customWidth="1"/>
    <col min="12036" max="12037" width="6.7109375" style="201" customWidth="1"/>
    <col min="12038" max="12039" width="8.28515625" style="201" customWidth="1"/>
    <col min="12040" max="12041" width="8" style="201" bestFit="1" customWidth="1"/>
    <col min="12042" max="12042" width="15.7109375" style="201" customWidth="1"/>
    <col min="12043" max="12288" width="9.140625" style="201"/>
    <col min="12289" max="12289" width="4.28515625" style="201" customWidth="1"/>
    <col min="12290" max="12290" width="9.28515625" style="201" customWidth="1"/>
    <col min="12291" max="12291" width="36.7109375" style="201" customWidth="1"/>
    <col min="12292" max="12293" width="6.7109375" style="201" customWidth="1"/>
    <col min="12294" max="12295" width="8.28515625" style="201" customWidth="1"/>
    <col min="12296" max="12297" width="8" style="201" bestFit="1" customWidth="1"/>
    <col min="12298" max="12298" width="15.7109375" style="201" customWidth="1"/>
    <col min="12299" max="12544" width="9.140625" style="201"/>
    <col min="12545" max="12545" width="4.28515625" style="201" customWidth="1"/>
    <col min="12546" max="12546" width="9.28515625" style="201" customWidth="1"/>
    <col min="12547" max="12547" width="36.7109375" style="201" customWidth="1"/>
    <col min="12548" max="12549" width="6.7109375" style="201" customWidth="1"/>
    <col min="12550" max="12551" width="8.28515625" style="201" customWidth="1"/>
    <col min="12552" max="12553" width="8" style="201" bestFit="1" customWidth="1"/>
    <col min="12554" max="12554" width="15.7109375" style="201" customWidth="1"/>
    <col min="12555" max="12800" width="9.140625" style="201"/>
    <col min="12801" max="12801" width="4.28515625" style="201" customWidth="1"/>
    <col min="12802" max="12802" width="9.28515625" style="201" customWidth="1"/>
    <col min="12803" max="12803" width="36.7109375" style="201" customWidth="1"/>
    <col min="12804" max="12805" width="6.7109375" style="201" customWidth="1"/>
    <col min="12806" max="12807" width="8.28515625" style="201" customWidth="1"/>
    <col min="12808" max="12809" width="8" style="201" bestFit="1" customWidth="1"/>
    <col min="12810" max="12810" width="15.7109375" style="201" customWidth="1"/>
    <col min="12811" max="13056" width="9.140625" style="201"/>
    <col min="13057" max="13057" width="4.28515625" style="201" customWidth="1"/>
    <col min="13058" max="13058" width="9.28515625" style="201" customWidth="1"/>
    <col min="13059" max="13059" width="36.7109375" style="201" customWidth="1"/>
    <col min="13060" max="13061" width="6.7109375" style="201" customWidth="1"/>
    <col min="13062" max="13063" width="8.28515625" style="201" customWidth="1"/>
    <col min="13064" max="13065" width="8" style="201" bestFit="1" customWidth="1"/>
    <col min="13066" max="13066" width="15.7109375" style="201" customWidth="1"/>
    <col min="13067" max="13312" width="9.140625" style="201"/>
    <col min="13313" max="13313" width="4.28515625" style="201" customWidth="1"/>
    <col min="13314" max="13314" width="9.28515625" style="201" customWidth="1"/>
    <col min="13315" max="13315" width="36.7109375" style="201" customWidth="1"/>
    <col min="13316" max="13317" width="6.7109375" style="201" customWidth="1"/>
    <col min="13318" max="13319" width="8.28515625" style="201" customWidth="1"/>
    <col min="13320" max="13321" width="8" style="201" bestFit="1" customWidth="1"/>
    <col min="13322" max="13322" width="15.7109375" style="201" customWidth="1"/>
    <col min="13323" max="13568" width="9.140625" style="201"/>
    <col min="13569" max="13569" width="4.28515625" style="201" customWidth="1"/>
    <col min="13570" max="13570" width="9.28515625" style="201" customWidth="1"/>
    <col min="13571" max="13571" width="36.7109375" style="201" customWidth="1"/>
    <col min="13572" max="13573" width="6.7109375" style="201" customWidth="1"/>
    <col min="13574" max="13575" width="8.28515625" style="201" customWidth="1"/>
    <col min="13576" max="13577" width="8" style="201" bestFit="1" customWidth="1"/>
    <col min="13578" max="13578" width="15.7109375" style="201" customWidth="1"/>
    <col min="13579" max="13824" width="9.140625" style="201"/>
    <col min="13825" max="13825" width="4.28515625" style="201" customWidth="1"/>
    <col min="13826" max="13826" width="9.28515625" style="201" customWidth="1"/>
    <col min="13827" max="13827" width="36.7109375" style="201" customWidth="1"/>
    <col min="13828" max="13829" width="6.7109375" style="201" customWidth="1"/>
    <col min="13830" max="13831" width="8.28515625" style="201" customWidth="1"/>
    <col min="13832" max="13833" width="8" style="201" bestFit="1" customWidth="1"/>
    <col min="13834" max="13834" width="15.7109375" style="201" customWidth="1"/>
    <col min="13835" max="14080" width="9.140625" style="201"/>
    <col min="14081" max="14081" width="4.28515625" style="201" customWidth="1"/>
    <col min="14082" max="14082" width="9.28515625" style="201" customWidth="1"/>
    <col min="14083" max="14083" width="36.7109375" style="201" customWidth="1"/>
    <col min="14084" max="14085" width="6.7109375" style="201" customWidth="1"/>
    <col min="14086" max="14087" width="8.28515625" style="201" customWidth="1"/>
    <col min="14088" max="14089" width="8" style="201" bestFit="1" customWidth="1"/>
    <col min="14090" max="14090" width="15.7109375" style="201" customWidth="1"/>
    <col min="14091" max="14336" width="9.140625" style="201"/>
    <col min="14337" max="14337" width="4.28515625" style="201" customWidth="1"/>
    <col min="14338" max="14338" width="9.28515625" style="201" customWidth="1"/>
    <col min="14339" max="14339" width="36.7109375" style="201" customWidth="1"/>
    <col min="14340" max="14341" width="6.7109375" style="201" customWidth="1"/>
    <col min="14342" max="14343" width="8.28515625" style="201" customWidth="1"/>
    <col min="14344" max="14345" width="8" style="201" bestFit="1" customWidth="1"/>
    <col min="14346" max="14346" width="15.7109375" style="201" customWidth="1"/>
    <col min="14347" max="14592" width="9.140625" style="201"/>
    <col min="14593" max="14593" width="4.28515625" style="201" customWidth="1"/>
    <col min="14594" max="14594" width="9.28515625" style="201" customWidth="1"/>
    <col min="14595" max="14595" width="36.7109375" style="201" customWidth="1"/>
    <col min="14596" max="14597" width="6.7109375" style="201" customWidth="1"/>
    <col min="14598" max="14599" width="8.28515625" style="201" customWidth="1"/>
    <col min="14600" max="14601" width="8" style="201" bestFit="1" customWidth="1"/>
    <col min="14602" max="14602" width="15.7109375" style="201" customWidth="1"/>
    <col min="14603" max="14848" width="9.140625" style="201"/>
    <col min="14849" max="14849" width="4.28515625" style="201" customWidth="1"/>
    <col min="14850" max="14850" width="9.28515625" style="201" customWidth="1"/>
    <col min="14851" max="14851" width="36.7109375" style="201" customWidth="1"/>
    <col min="14852" max="14853" width="6.7109375" style="201" customWidth="1"/>
    <col min="14854" max="14855" width="8.28515625" style="201" customWidth="1"/>
    <col min="14856" max="14857" width="8" style="201" bestFit="1" customWidth="1"/>
    <col min="14858" max="14858" width="15.7109375" style="201" customWidth="1"/>
    <col min="14859" max="15104" width="9.140625" style="201"/>
    <col min="15105" max="15105" width="4.28515625" style="201" customWidth="1"/>
    <col min="15106" max="15106" width="9.28515625" style="201" customWidth="1"/>
    <col min="15107" max="15107" width="36.7109375" style="201" customWidth="1"/>
    <col min="15108" max="15109" width="6.7109375" style="201" customWidth="1"/>
    <col min="15110" max="15111" width="8.28515625" style="201" customWidth="1"/>
    <col min="15112" max="15113" width="8" style="201" bestFit="1" customWidth="1"/>
    <col min="15114" max="15114" width="15.7109375" style="201" customWidth="1"/>
    <col min="15115" max="15360" width="9.140625" style="201"/>
    <col min="15361" max="15361" width="4.28515625" style="201" customWidth="1"/>
    <col min="15362" max="15362" width="9.28515625" style="201" customWidth="1"/>
    <col min="15363" max="15363" width="36.7109375" style="201" customWidth="1"/>
    <col min="15364" max="15365" width="6.7109375" style="201" customWidth="1"/>
    <col min="15366" max="15367" width="8.28515625" style="201" customWidth="1"/>
    <col min="15368" max="15369" width="8" style="201" bestFit="1" customWidth="1"/>
    <col min="15370" max="15370" width="15.7109375" style="201" customWidth="1"/>
    <col min="15371" max="15616" width="9.140625" style="201"/>
    <col min="15617" max="15617" width="4.28515625" style="201" customWidth="1"/>
    <col min="15618" max="15618" width="9.28515625" style="201" customWidth="1"/>
    <col min="15619" max="15619" width="36.7109375" style="201" customWidth="1"/>
    <col min="15620" max="15621" width="6.7109375" style="201" customWidth="1"/>
    <col min="15622" max="15623" width="8.28515625" style="201" customWidth="1"/>
    <col min="15624" max="15625" width="8" style="201" bestFit="1" customWidth="1"/>
    <col min="15626" max="15626" width="15.7109375" style="201" customWidth="1"/>
    <col min="15627" max="15872" width="9.140625" style="201"/>
    <col min="15873" max="15873" width="4.28515625" style="201" customWidth="1"/>
    <col min="15874" max="15874" width="9.28515625" style="201" customWidth="1"/>
    <col min="15875" max="15875" width="36.7109375" style="201" customWidth="1"/>
    <col min="15876" max="15877" width="6.7109375" style="201" customWidth="1"/>
    <col min="15878" max="15879" width="8.28515625" style="201" customWidth="1"/>
    <col min="15880" max="15881" width="8" style="201" bestFit="1" customWidth="1"/>
    <col min="15882" max="15882" width="15.7109375" style="201" customWidth="1"/>
    <col min="15883" max="16128" width="9.140625" style="201"/>
    <col min="16129" max="16129" width="4.28515625" style="201" customWidth="1"/>
    <col min="16130" max="16130" width="9.28515625" style="201" customWidth="1"/>
    <col min="16131" max="16131" width="36.7109375" style="201" customWidth="1"/>
    <col min="16132" max="16133" width="6.7109375" style="201" customWidth="1"/>
    <col min="16134" max="16135" width="8.28515625" style="201" customWidth="1"/>
    <col min="16136" max="16137" width="8" style="201" bestFit="1" customWidth="1"/>
    <col min="16138" max="16138" width="15.7109375" style="201" customWidth="1"/>
    <col min="16139" max="16384" width="9.140625" style="201"/>
  </cols>
  <sheetData>
    <row r="1" spans="1:9" s="199" customFormat="1" ht="25.5">
      <c r="A1" s="196" t="s">
        <v>958</v>
      </c>
      <c r="B1" s="197" t="s">
        <v>959</v>
      </c>
      <c r="C1" s="197" t="s">
        <v>960</v>
      </c>
      <c r="D1" s="198" t="s">
        <v>961</v>
      </c>
      <c r="E1" s="197" t="s">
        <v>962</v>
      </c>
      <c r="F1" s="198" t="s">
        <v>963</v>
      </c>
      <c r="G1" s="198" t="s">
        <v>964</v>
      </c>
      <c r="H1" s="198" t="s">
        <v>965</v>
      </c>
      <c r="I1" s="198" t="s">
        <v>966</v>
      </c>
    </row>
    <row r="3" spans="1:9" ht="76.5">
      <c r="A3" s="200">
        <v>1</v>
      </c>
      <c r="B3" s="201" t="s">
        <v>1206</v>
      </c>
      <c r="C3" s="202" t="s">
        <v>1207</v>
      </c>
      <c r="D3" s="203">
        <v>5</v>
      </c>
      <c r="E3" s="201" t="s">
        <v>142</v>
      </c>
    </row>
    <row r="4" spans="1:9" ht="76.5">
      <c r="C4" s="202" t="s">
        <v>1208</v>
      </c>
    </row>
    <row r="5" spans="1:9" ht="51">
      <c r="C5" s="202" t="s">
        <v>1209</v>
      </c>
    </row>
    <row r="7" spans="1:9" s="204" customFormat="1">
      <c r="A7" s="196"/>
      <c r="B7" s="197"/>
      <c r="C7" s="197" t="s">
        <v>1157</v>
      </c>
      <c r="D7" s="198"/>
      <c r="E7" s="197"/>
      <c r="F7" s="198"/>
      <c r="G7" s="198"/>
      <c r="H7" s="198"/>
      <c r="I7" s="198"/>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dimension ref="A11:I31"/>
  <sheetViews>
    <sheetView workbookViewId="0">
      <selection activeCell="J33" sqref="J33"/>
    </sheetView>
  </sheetViews>
  <sheetFormatPr defaultRowHeight="15"/>
  <cols>
    <col min="1" max="5" width="9.140625" style="172"/>
    <col min="6" max="6" width="11.85546875" style="172" customWidth="1"/>
    <col min="7" max="7" width="9.140625" style="172"/>
    <col min="8" max="8" width="12.7109375" style="172" customWidth="1"/>
    <col min="9" max="261" width="9.140625" style="172"/>
    <col min="262" max="262" width="11.85546875" style="172" customWidth="1"/>
    <col min="263" max="263" width="9.140625" style="172"/>
    <col min="264" max="264" width="12.7109375" style="172" customWidth="1"/>
    <col min="265" max="517" width="9.140625" style="172"/>
    <col min="518" max="518" width="11.85546875" style="172" customWidth="1"/>
    <col min="519" max="519" width="9.140625" style="172"/>
    <col min="520" max="520" width="12.7109375" style="172" customWidth="1"/>
    <col min="521" max="773" width="9.140625" style="172"/>
    <col min="774" max="774" width="11.85546875" style="172" customWidth="1"/>
    <col min="775" max="775" width="9.140625" style="172"/>
    <col min="776" max="776" width="12.7109375" style="172" customWidth="1"/>
    <col min="777" max="1029" width="9.140625" style="172"/>
    <col min="1030" max="1030" width="11.85546875" style="172" customWidth="1"/>
    <col min="1031" max="1031" width="9.140625" style="172"/>
    <col min="1032" max="1032" width="12.7109375" style="172" customWidth="1"/>
    <col min="1033" max="1285" width="9.140625" style="172"/>
    <col min="1286" max="1286" width="11.85546875" style="172" customWidth="1"/>
    <col min="1287" max="1287" width="9.140625" style="172"/>
    <col min="1288" max="1288" width="12.7109375" style="172" customWidth="1"/>
    <col min="1289" max="1541" width="9.140625" style="172"/>
    <col min="1542" max="1542" width="11.85546875" style="172" customWidth="1"/>
    <col min="1543" max="1543" width="9.140625" style="172"/>
    <col min="1544" max="1544" width="12.7109375" style="172" customWidth="1"/>
    <col min="1545" max="1797" width="9.140625" style="172"/>
    <col min="1798" max="1798" width="11.85546875" style="172" customWidth="1"/>
    <col min="1799" max="1799" width="9.140625" style="172"/>
    <col min="1800" max="1800" width="12.7109375" style="172" customWidth="1"/>
    <col min="1801" max="2053" width="9.140625" style="172"/>
    <col min="2054" max="2054" width="11.85546875" style="172" customWidth="1"/>
    <col min="2055" max="2055" width="9.140625" style="172"/>
    <col min="2056" max="2056" width="12.7109375" style="172" customWidth="1"/>
    <col min="2057" max="2309" width="9.140625" style="172"/>
    <col min="2310" max="2310" width="11.85546875" style="172" customWidth="1"/>
    <col min="2311" max="2311" width="9.140625" style="172"/>
    <col min="2312" max="2312" width="12.7109375" style="172" customWidth="1"/>
    <col min="2313" max="2565" width="9.140625" style="172"/>
    <col min="2566" max="2566" width="11.85546875" style="172" customWidth="1"/>
    <col min="2567" max="2567" width="9.140625" style="172"/>
    <col min="2568" max="2568" width="12.7109375" style="172" customWidth="1"/>
    <col min="2569" max="2821" width="9.140625" style="172"/>
    <col min="2822" max="2822" width="11.85546875" style="172" customWidth="1"/>
    <col min="2823" max="2823" width="9.140625" style="172"/>
    <col min="2824" max="2824" width="12.7109375" style="172" customWidth="1"/>
    <col min="2825" max="3077" width="9.140625" style="172"/>
    <col min="3078" max="3078" width="11.85546875" style="172" customWidth="1"/>
    <col min="3079" max="3079" width="9.140625" style="172"/>
    <col min="3080" max="3080" width="12.7109375" style="172" customWidth="1"/>
    <col min="3081" max="3333" width="9.140625" style="172"/>
    <col min="3334" max="3334" width="11.85546875" style="172" customWidth="1"/>
    <col min="3335" max="3335" width="9.140625" style="172"/>
    <col min="3336" max="3336" width="12.7109375" style="172" customWidth="1"/>
    <col min="3337" max="3589" width="9.140625" style="172"/>
    <col min="3590" max="3590" width="11.85546875" style="172" customWidth="1"/>
    <col min="3591" max="3591" width="9.140625" style="172"/>
    <col min="3592" max="3592" width="12.7109375" style="172" customWidth="1"/>
    <col min="3593" max="3845" width="9.140625" style="172"/>
    <col min="3846" max="3846" width="11.85546875" style="172" customWidth="1"/>
    <col min="3847" max="3847" width="9.140625" style="172"/>
    <col min="3848" max="3848" width="12.7109375" style="172" customWidth="1"/>
    <col min="3849" max="4101" width="9.140625" style="172"/>
    <col min="4102" max="4102" width="11.85546875" style="172" customWidth="1"/>
    <col min="4103" max="4103" width="9.140625" style="172"/>
    <col min="4104" max="4104" width="12.7109375" style="172" customWidth="1"/>
    <col min="4105" max="4357" width="9.140625" style="172"/>
    <col min="4358" max="4358" width="11.85546875" style="172" customWidth="1"/>
    <col min="4359" max="4359" width="9.140625" style="172"/>
    <col min="4360" max="4360" width="12.7109375" style="172" customWidth="1"/>
    <col min="4361" max="4613" width="9.140625" style="172"/>
    <col min="4614" max="4614" width="11.85546875" style="172" customWidth="1"/>
    <col min="4615" max="4615" width="9.140625" style="172"/>
    <col min="4616" max="4616" width="12.7109375" style="172" customWidth="1"/>
    <col min="4617" max="4869" width="9.140625" style="172"/>
    <col min="4870" max="4870" width="11.85546875" style="172" customWidth="1"/>
    <col min="4871" max="4871" width="9.140625" style="172"/>
    <col min="4872" max="4872" width="12.7109375" style="172" customWidth="1"/>
    <col min="4873" max="5125" width="9.140625" style="172"/>
    <col min="5126" max="5126" width="11.85546875" style="172" customWidth="1"/>
    <col min="5127" max="5127" width="9.140625" style="172"/>
    <col min="5128" max="5128" width="12.7109375" style="172" customWidth="1"/>
    <col min="5129" max="5381" width="9.140625" style="172"/>
    <col min="5382" max="5382" width="11.85546875" style="172" customWidth="1"/>
    <col min="5383" max="5383" width="9.140625" style="172"/>
    <col min="5384" max="5384" width="12.7109375" style="172" customWidth="1"/>
    <col min="5385" max="5637" width="9.140625" style="172"/>
    <col min="5638" max="5638" width="11.85546875" style="172" customWidth="1"/>
    <col min="5639" max="5639" width="9.140625" style="172"/>
    <col min="5640" max="5640" width="12.7109375" style="172" customWidth="1"/>
    <col min="5641" max="5893" width="9.140625" style="172"/>
    <col min="5894" max="5894" width="11.85546875" style="172" customWidth="1"/>
    <col min="5895" max="5895" width="9.140625" style="172"/>
    <col min="5896" max="5896" width="12.7109375" style="172" customWidth="1"/>
    <col min="5897" max="6149" width="9.140625" style="172"/>
    <col min="6150" max="6150" width="11.85546875" style="172" customWidth="1"/>
    <col min="6151" max="6151" width="9.140625" style="172"/>
    <col min="6152" max="6152" width="12.7109375" style="172" customWidth="1"/>
    <col min="6153" max="6405" width="9.140625" style="172"/>
    <col min="6406" max="6406" width="11.85546875" style="172" customWidth="1"/>
    <col min="6407" max="6407" width="9.140625" style="172"/>
    <col min="6408" max="6408" width="12.7109375" style="172" customWidth="1"/>
    <col min="6409" max="6661" width="9.140625" style="172"/>
    <col min="6662" max="6662" width="11.85546875" style="172" customWidth="1"/>
    <col min="6663" max="6663" width="9.140625" style="172"/>
    <col min="6664" max="6664" width="12.7109375" style="172" customWidth="1"/>
    <col min="6665" max="6917" width="9.140625" style="172"/>
    <col min="6918" max="6918" width="11.85546875" style="172" customWidth="1"/>
    <col min="6919" max="6919" width="9.140625" style="172"/>
    <col min="6920" max="6920" width="12.7109375" style="172" customWidth="1"/>
    <col min="6921" max="7173" width="9.140625" style="172"/>
    <col min="7174" max="7174" width="11.85546875" style="172" customWidth="1"/>
    <col min="7175" max="7175" width="9.140625" style="172"/>
    <col min="7176" max="7176" width="12.7109375" style="172" customWidth="1"/>
    <col min="7177" max="7429" width="9.140625" style="172"/>
    <col min="7430" max="7430" width="11.85546875" style="172" customWidth="1"/>
    <col min="7431" max="7431" width="9.140625" style="172"/>
    <col min="7432" max="7432" width="12.7109375" style="172" customWidth="1"/>
    <col min="7433" max="7685" width="9.140625" style="172"/>
    <col min="7686" max="7686" width="11.85546875" style="172" customWidth="1"/>
    <col min="7687" max="7687" width="9.140625" style="172"/>
    <col min="7688" max="7688" width="12.7109375" style="172" customWidth="1"/>
    <col min="7689" max="7941" width="9.140625" style="172"/>
    <col min="7942" max="7942" width="11.85546875" style="172" customWidth="1"/>
    <col min="7943" max="7943" width="9.140625" style="172"/>
    <col min="7944" max="7944" width="12.7109375" style="172" customWidth="1"/>
    <col min="7945" max="8197" width="9.140625" style="172"/>
    <col min="8198" max="8198" width="11.85546875" style="172" customWidth="1"/>
    <col min="8199" max="8199" width="9.140625" style="172"/>
    <col min="8200" max="8200" width="12.7109375" style="172" customWidth="1"/>
    <col min="8201" max="8453" width="9.140625" style="172"/>
    <col min="8454" max="8454" width="11.85546875" style="172" customWidth="1"/>
    <col min="8455" max="8455" width="9.140625" style="172"/>
    <col min="8456" max="8456" width="12.7109375" style="172" customWidth="1"/>
    <col min="8457" max="8709" width="9.140625" style="172"/>
    <col min="8710" max="8710" width="11.85546875" style="172" customWidth="1"/>
    <col min="8711" max="8711" width="9.140625" style="172"/>
    <col min="8712" max="8712" width="12.7109375" style="172" customWidth="1"/>
    <col min="8713" max="8965" width="9.140625" style="172"/>
    <col min="8966" max="8966" width="11.85546875" style="172" customWidth="1"/>
    <col min="8967" max="8967" width="9.140625" style="172"/>
    <col min="8968" max="8968" width="12.7109375" style="172" customWidth="1"/>
    <col min="8969" max="9221" width="9.140625" style="172"/>
    <col min="9222" max="9222" width="11.85546875" style="172" customWidth="1"/>
    <col min="9223" max="9223" width="9.140625" style="172"/>
    <col min="9224" max="9224" width="12.7109375" style="172" customWidth="1"/>
    <col min="9225" max="9477" width="9.140625" style="172"/>
    <col min="9478" max="9478" width="11.85546875" style="172" customWidth="1"/>
    <col min="9479" max="9479" width="9.140625" style="172"/>
    <col min="9480" max="9480" width="12.7109375" style="172" customWidth="1"/>
    <col min="9481" max="9733" width="9.140625" style="172"/>
    <col min="9734" max="9734" width="11.85546875" style="172" customWidth="1"/>
    <col min="9735" max="9735" width="9.140625" style="172"/>
    <col min="9736" max="9736" width="12.7109375" style="172" customWidth="1"/>
    <col min="9737" max="9989" width="9.140625" style="172"/>
    <col min="9990" max="9990" width="11.85546875" style="172" customWidth="1"/>
    <col min="9991" max="9991" width="9.140625" style="172"/>
    <col min="9992" max="9992" width="12.7109375" style="172" customWidth="1"/>
    <col min="9993" max="10245" width="9.140625" style="172"/>
    <col min="10246" max="10246" width="11.85546875" style="172" customWidth="1"/>
    <col min="10247" max="10247" width="9.140625" style="172"/>
    <col min="10248" max="10248" width="12.7109375" style="172" customWidth="1"/>
    <col min="10249" max="10501" width="9.140625" style="172"/>
    <col min="10502" max="10502" width="11.85546875" style="172" customWidth="1"/>
    <col min="10503" max="10503" width="9.140625" style="172"/>
    <col min="10504" max="10504" width="12.7109375" style="172" customWidth="1"/>
    <col min="10505" max="10757" width="9.140625" style="172"/>
    <col min="10758" max="10758" width="11.85546875" style="172" customWidth="1"/>
    <col min="10759" max="10759" width="9.140625" style="172"/>
    <col min="10760" max="10760" width="12.7109375" style="172" customWidth="1"/>
    <col min="10761" max="11013" width="9.140625" style="172"/>
    <col min="11014" max="11014" width="11.85546875" style="172" customWidth="1"/>
    <col min="11015" max="11015" width="9.140625" style="172"/>
    <col min="11016" max="11016" width="12.7109375" style="172" customWidth="1"/>
    <col min="11017" max="11269" width="9.140625" style="172"/>
    <col min="11270" max="11270" width="11.85546875" style="172" customWidth="1"/>
    <col min="11271" max="11271" width="9.140625" style="172"/>
    <col min="11272" max="11272" width="12.7109375" style="172" customWidth="1"/>
    <col min="11273" max="11525" width="9.140625" style="172"/>
    <col min="11526" max="11526" width="11.85546875" style="172" customWidth="1"/>
    <col min="11527" max="11527" width="9.140625" style="172"/>
    <col min="11528" max="11528" width="12.7109375" style="172" customWidth="1"/>
    <col min="11529" max="11781" width="9.140625" style="172"/>
    <col min="11782" max="11782" width="11.85546875" style="172" customWidth="1"/>
    <col min="11783" max="11783" width="9.140625" style="172"/>
    <col min="11784" max="11784" width="12.7109375" style="172" customWidth="1"/>
    <col min="11785" max="12037" width="9.140625" style="172"/>
    <col min="12038" max="12038" width="11.85546875" style="172" customWidth="1"/>
    <col min="12039" max="12039" width="9.140625" style="172"/>
    <col min="12040" max="12040" width="12.7109375" style="172" customWidth="1"/>
    <col min="12041" max="12293" width="9.140625" style="172"/>
    <col min="12294" max="12294" width="11.85546875" style="172" customWidth="1"/>
    <col min="12295" max="12295" width="9.140625" style="172"/>
    <col min="12296" max="12296" width="12.7109375" style="172" customWidth="1"/>
    <col min="12297" max="12549" width="9.140625" style="172"/>
    <col min="12550" max="12550" width="11.85546875" style="172" customWidth="1"/>
    <col min="12551" max="12551" width="9.140625" style="172"/>
    <col min="12552" max="12552" width="12.7109375" style="172" customWidth="1"/>
    <col min="12553" max="12805" width="9.140625" style="172"/>
    <col min="12806" max="12806" width="11.85546875" style="172" customWidth="1"/>
    <col min="12807" max="12807" width="9.140625" style="172"/>
    <col min="12808" max="12808" width="12.7109375" style="172" customWidth="1"/>
    <col min="12809" max="13061" width="9.140625" style="172"/>
    <col min="13062" max="13062" width="11.85546875" style="172" customWidth="1"/>
    <col min="13063" max="13063" width="9.140625" style="172"/>
    <col min="13064" max="13064" width="12.7109375" style="172" customWidth="1"/>
    <col min="13065" max="13317" width="9.140625" style="172"/>
    <col min="13318" max="13318" width="11.85546875" style="172" customWidth="1"/>
    <col min="13319" max="13319" width="9.140625" style="172"/>
    <col min="13320" max="13320" width="12.7109375" style="172" customWidth="1"/>
    <col min="13321" max="13573" width="9.140625" style="172"/>
    <col min="13574" max="13574" width="11.85546875" style="172" customWidth="1"/>
    <col min="13575" max="13575" width="9.140625" style="172"/>
    <col min="13576" max="13576" width="12.7109375" style="172" customWidth="1"/>
    <col min="13577" max="13829" width="9.140625" style="172"/>
    <col min="13830" max="13830" width="11.85546875" style="172" customWidth="1"/>
    <col min="13831" max="13831" width="9.140625" style="172"/>
    <col min="13832" max="13832" width="12.7109375" style="172" customWidth="1"/>
    <col min="13833" max="14085" width="9.140625" style="172"/>
    <col min="14086" max="14086" width="11.85546875" style="172" customWidth="1"/>
    <col min="14087" max="14087" width="9.140625" style="172"/>
    <col min="14088" max="14088" width="12.7109375" style="172" customWidth="1"/>
    <col min="14089" max="14341" width="9.140625" style="172"/>
    <col min="14342" max="14342" width="11.85546875" style="172" customWidth="1"/>
    <col min="14343" max="14343" width="9.140625" style="172"/>
    <col min="14344" max="14344" width="12.7109375" style="172" customWidth="1"/>
    <col min="14345" max="14597" width="9.140625" style="172"/>
    <col min="14598" max="14598" width="11.85546875" style="172" customWidth="1"/>
    <col min="14599" max="14599" width="9.140625" style="172"/>
    <col min="14600" max="14600" width="12.7109375" style="172" customWidth="1"/>
    <col min="14601" max="14853" width="9.140625" style="172"/>
    <col min="14854" max="14854" width="11.85546875" style="172" customWidth="1"/>
    <col min="14855" max="14855" width="9.140625" style="172"/>
    <col min="14856" max="14856" width="12.7109375" style="172" customWidth="1"/>
    <col min="14857" max="15109" width="9.140625" style="172"/>
    <col min="15110" max="15110" width="11.85546875" style="172" customWidth="1"/>
    <col min="15111" max="15111" width="9.140625" style="172"/>
    <col min="15112" max="15112" width="12.7109375" style="172" customWidth="1"/>
    <col min="15113" max="15365" width="9.140625" style="172"/>
    <col min="15366" max="15366" width="11.85546875" style="172" customWidth="1"/>
    <col min="15367" max="15367" width="9.140625" style="172"/>
    <col min="15368" max="15368" width="12.7109375" style="172" customWidth="1"/>
    <col min="15369" max="15621" width="9.140625" style="172"/>
    <col min="15622" max="15622" width="11.85546875" style="172" customWidth="1"/>
    <col min="15623" max="15623" width="9.140625" style="172"/>
    <col min="15624" max="15624" width="12.7109375" style="172" customWidth="1"/>
    <col min="15625" max="15877" width="9.140625" style="172"/>
    <col min="15878" max="15878" width="11.85546875" style="172" customWidth="1"/>
    <col min="15879" max="15879" width="9.140625" style="172"/>
    <col min="15880" max="15880" width="12.7109375" style="172" customWidth="1"/>
    <col min="15881" max="16133" width="9.140625" style="172"/>
    <col min="16134" max="16134" width="11.85546875" style="172" customWidth="1"/>
    <col min="16135" max="16135" width="9.140625" style="172"/>
    <col min="16136" max="16136" width="12.7109375" style="172" customWidth="1"/>
    <col min="16137" max="16384" width="9.140625" style="172"/>
  </cols>
  <sheetData>
    <row r="11" spans="1:9">
      <c r="A11" s="313" t="s">
        <v>1757</v>
      </c>
      <c r="B11" s="313"/>
      <c r="C11" s="313"/>
      <c r="D11" s="313"/>
      <c r="E11" s="313"/>
      <c r="F11" s="313"/>
      <c r="G11" s="313"/>
      <c r="H11" s="313"/>
      <c r="I11" s="313"/>
    </row>
    <row r="12" spans="1:9">
      <c r="A12" s="313" t="s">
        <v>1758</v>
      </c>
      <c r="B12" s="313"/>
      <c r="C12" s="313"/>
      <c r="D12" s="313"/>
      <c r="E12" s="313"/>
      <c r="F12" s="313"/>
      <c r="G12" s="313"/>
      <c r="H12" s="313"/>
      <c r="I12" s="313"/>
    </row>
    <row r="13" spans="1:9">
      <c r="A13" s="313" t="s">
        <v>1759</v>
      </c>
      <c r="B13" s="313"/>
      <c r="C13" s="313"/>
      <c r="D13" s="313"/>
      <c r="E13" s="313"/>
      <c r="F13" s="313"/>
      <c r="G13" s="313"/>
      <c r="H13" s="313"/>
      <c r="I13" s="313"/>
    </row>
    <row r="14" spans="1:9">
      <c r="A14" s="313" t="s">
        <v>1760</v>
      </c>
      <c r="B14" s="313"/>
      <c r="C14" s="313"/>
      <c r="D14" s="313"/>
      <c r="E14" s="313"/>
      <c r="F14" s="313"/>
      <c r="G14" s="313"/>
      <c r="H14" s="313"/>
      <c r="I14" s="313"/>
    </row>
    <row r="15" spans="1:9">
      <c r="A15" s="313" t="s">
        <v>1761</v>
      </c>
      <c r="B15" s="313"/>
      <c r="C15" s="313"/>
      <c r="D15" s="313"/>
      <c r="E15" s="313"/>
      <c r="F15" s="313"/>
      <c r="G15" s="313"/>
      <c r="H15" s="313"/>
      <c r="I15" s="313"/>
    </row>
    <row r="16" spans="1:9">
      <c r="A16" s="314"/>
      <c r="B16" s="314"/>
      <c r="C16" s="314"/>
      <c r="D16" s="314"/>
      <c r="E16" s="314"/>
      <c r="F16" s="314"/>
      <c r="G16" s="314"/>
      <c r="H16" s="314"/>
      <c r="I16" s="153"/>
    </row>
    <row r="17" spans="1:9">
      <c r="A17" s="172" t="s">
        <v>1754</v>
      </c>
      <c r="B17" s="314"/>
      <c r="C17" s="314"/>
      <c r="D17" s="314"/>
      <c r="E17" s="314"/>
      <c r="F17" s="315">
        <f>'[1]Vízellátás,csatornázás'!F72</f>
        <v>0</v>
      </c>
      <c r="G17" s="314"/>
      <c r="H17" s="315">
        <f>'[1]Vízellátás,csatornázás'!G72</f>
        <v>0</v>
      </c>
      <c r="I17" s="153"/>
    </row>
    <row r="18" spans="1:9">
      <c r="A18" s="172" t="s">
        <v>1604</v>
      </c>
      <c r="F18" s="315">
        <f>[1]Fűtéstechnika!F55</f>
        <v>0</v>
      </c>
      <c r="G18" s="316"/>
      <c r="H18" s="315">
        <f>[1]Fűtéstechnika!G55</f>
        <v>0</v>
      </c>
      <c r="I18" s="153"/>
    </row>
    <row r="19" spans="1:9">
      <c r="A19" s="172" t="s">
        <v>41</v>
      </c>
      <c r="F19" s="315">
        <f>[1]Hőközpont!E300</f>
        <v>0</v>
      </c>
      <c r="G19" s="316"/>
      <c r="H19" s="315">
        <f>[1]Hőközpont!G300</f>
        <v>0</v>
      </c>
      <c r="I19" s="153"/>
    </row>
    <row r="20" spans="1:9">
      <c r="A20" s="153" t="s">
        <v>42</v>
      </c>
      <c r="B20" s="317"/>
      <c r="C20" s="317"/>
      <c r="D20" s="317"/>
      <c r="E20" s="317"/>
      <c r="F20" s="315">
        <f>[1]Légtechnika!F116</f>
        <v>0</v>
      </c>
      <c r="G20" s="153"/>
      <c r="H20" s="315">
        <f>[1]Légtechnika!G116</f>
        <v>0</v>
      </c>
      <c r="I20" s="153"/>
    </row>
    <row r="21" spans="1:9">
      <c r="A21" s="168" t="s">
        <v>43</v>
      </c>
      <c r="B21" s="317"/>
      <c r="C21" s="317"/>
      <c r="D21" s="317"/>
      <c r="E21" s="317"/>
      <c r="F21" s="315">
        <f>[1]Füstelszívás!F9</f>
        <v>0</v>
      </c>
      <c r="H21" s="315">
        <f>[1]Füstelszívás!G9</f>
        <v>0</v>
      </c>
      <c r="I21" s="153"/>
    </row>
    <row r="22" spans="1:9">
      <c r="A22" s="168" t="s">
        <v>1762</v>
      </c>
      <c r="B22" s="317"/>
      <c r="C22" s="317"/>
      <c r="D22" s="317"/>
      <c r="E22" s="317"/>
      <c r="F22" s="315">
        <f>'[1]Levegő-víz hőszivattyús rendsze'!F12</f>
        <v>0</v>
      </c>
      <c r="H22" s="315">
        <f>'[1]Levegő-víz hőszivattyús rendsze'!G12</f>
        <v>0</v>
      </c>
      <c r="I22" s="153"/>
    </row>
    <row r="23" spans="1:9">
      <c r="A23" s="318" t="s">
        <v>45</v>
      </c>
      <c r="B23" s="319"/>
      <c r="C23" s="319"/>
      <c r="D23" s="319"/>
      <c r="E23" s="319"/>
      <c r="F23" s="320">
        <f>'[1]HMV termelés napenergia hasznos'!F23</f>
        <v>0</v>
      </c>
      <c r="G23" s="321"/>
      <c r="H23" s="320">
        <f>'[1]HMV termelés napenergia hasznos'!G23</f>
        <v>0</v>
      </c>
      <c r="I23" s="153"/>
    </row>
    <row r="24" spans="1:9">
      <c r="A24" s="322" t="s">
        <v>1763</v>
      </c>
      <c r="B24" s="317"/>
      <c r="C24" s="317"/>
      <c r="D24" s="317"/>
      <c r="E24" s="323"/>
      <c r="F24" s="315">
        <f>SUM(F17:F23)</f>
        <v>0</v>
      </c>
      <c r="G24" s="315"/>
      <c r="H24" s="316"/>
      <c r="I24" s="153"/>
    </row>
    <row r="25" spans="1:9">
      <c r="A25" s="322" t="s">
        <v>1764</v>
      </c>
      <c r="B25" s="314"/>
      <c r="C25" s="314"/>
      <c r="D25" s="314"/>
      <c r="E25" s="211"/>
      <c r="F25" s="324"/>
      <c r="G25" s="324"/>
      <c r="H25" s="320">
        <f>SUM(H17:H23)</f>
        <v>0</v>
      </c>
      <c r="I25" s="153"/>
    </row>
    <row r="26" spans="1:9">
      <c r="A26" s="325" t="s">
        <v>1765</v>
      </c>
      <c r="B26" s="325"/>
      <c r="C26" s="325"/>
      <c r="D26" s="325"/>
      <c r="E26" s="326"/>
      <c r="F26" s="327"/>
      <c r="G26" s="327"/>
      <c r="H26" s="315">
        <f>F24+H25</f>
        <v>0</v>
      </c>
      <c r="I26" s="153"/>
    </row>
    <row r="27" spans="1:9">
      <c r="A27" s="314" t="s">
        <v>61</v>
      </c>
      <c r="B27" s="314"/>
      <c r="C27" s="314"/>
      <c r="D27" s="314"/>
      <c r="E27" s="211"/>
      <c r="F27" s="324"/>
      <c r="G27" s="324"/>
      <c r="H27" s="324">
        <f>H26*0.27</f>
        <v>0</v>
      </c>
      <c r="I27" s="153"/>
    </row>
    <row r="28" spans="1:9">
      <c r="A28" s="328" t="s">
        <v>1766</v>
      </c>
      <c r="B28" s="325"/>
      <c r="C28" s="325"/>
      <c r="D28" s="325"/>
      <c r="E28" s="326"/>
      <c r="F28" s="327"/>
      <c r="G28" s="327"/>
      <c r="H28" s="327">
        <f>H26+H27</f>
        <v>0</v>
      </c>
      <c r="I28" s="153"/>
    </row>
    <row r="29" spans="1:9">
      <c r="A29" s="314"/>
      <c r="B29" s="314"/>
      <c r="C29" s="314"/>
      <c r="D29" s="314"/>
      <c r="E29" s="314"/>
      <c r="F29" s="211"/>
      <c r="G29" s="211"/>
      <c r="H29" s="211"/>
      <c r="I29" s="153"/>
    </row>
    <row r="31" spans="1:9">
      <c r="A31" s="172" t="s">
        <v>1755</v>
      </c>
    </row>
  </sheetData>
  <mergeCells count="5">
    <mergeCell ref="A11:I11"/>
    <mergeCell ref="A12:I12"/>
    <mergeCell ref="A13:I13"/>
    <mergeCell ref="A14:I14"/>
    <mergeCell ref="A15:I15"/>
  </mergeCells>
  <pageMargins left="0.7" right="0.7" top="0.75" bottom="0.75" header="0.3" footer="0.3"/>
</worksheet>
</file>

<file path=xl/worksheets/sheet29.xml><?xml version="1.0" encoding="utf-8"?>
<worksheet xmlns="http://schemas.openxmlformats.org/spreadsheetml/2006/main" xmlns:r="http://schemas.openxmlformats.org/officeDocument/2006/relationships">
  <dimension ref="A1:G72"/>
  <sheetViews>
    <sheetView workbookViewId="0">
      <selection activeCell="J6" sqref="J6"/>
    </sheetView>
  </sheetViews>
  <sheetFormatPr defaultRowHeight="15"/>
  <cols>
    <col min="1" max="1" width="36.7109375" style="342" customWidth="1"/>
    <col min="2" max="2" width="6.7109375" style="348" customWidth="1"/>
    <col min="3" max="3" width="4.5703125" style="342" bestFit="1" customWidth="1"/>
    <col min="4" max="5" width="8.28515625" style="341" customWidth="1"/>
    <col min="6" max="6" width="11.28515625" style="341" bestFit="1" customWidth="1"/>
    <col min="7" max="7" width="10.140625" style="341" bestFit="1" customWidth="1"/>
    <col min="8" max="256" width="9.140625" style="342"/>
    <col min="257" max="257" width="36.7109375" style="342" customWidth="1"/>
    <col min="258" max="258" width="6.7109375" style="342" customWidth="1"/>
    <col min="259" max="259" width="4.5703125" style="342" bestFit="1" customWidth="1"/>
    <col min="260" max="261" width="8.28515625" style="342" customWidth="1"/>
    <col min="262" max="262" width="11.28515625" style="342" bestFit="1" customWidth="1"/>
    <col min="263" max="263" width="10.140625" style="342" bestFit="1" customWidth="1"/>
    <col min="264" max="512" width="9.140625" style="342"/>
    <col min="513" max="513" width="36.7109375" style="342" customWidth="1"/>
    <col min="514" max="514" width="6.7109375" style="342" customWidth="1"/>
    <col min="515" max="515" width="4.5703125" style="342" bestFit="1" customWidth="1"/>
    <col min="516" max="517" width="8.28515625" style="342" customWidth="1"/>
    <col min="518" max="518" width="11.28515625" style="342" bestFit="1" customWidth="1"/>
    <col min="519" max="519" width="10.140625" style="342" bestFit="1" customWidth="1"/>
    <col min="520" max="768" width="9.140625" style="342"/>
    <col min="769" max="769" width="36.7109375" style="342" customWidth="1"/>
    <col min="770" max="770" width="6.7109375" style="342" customWidth="1"/>
    <col min="771" max="771" width="4.5703125" style="342" bestFit="1" customWidth="1"/>
    <col min="772" max="773" width="8.28515625" style="342" customWidth="1"/>
    <col min="774" max="774" width="11.28515625" style="342" bestFit="1" customWidth="1"/>
    <col min="775" max="775" width="10.140625" style="342" bestFit="1" customWidth="1"/>
    <col min="776" max="1024" width="9.140625" style="342"/>
    <col min="1025" max="1025" width="36.7109375" style="342" customWidth="1"/>
    <col min="1026" max="1026" width="6.7109375" style="342" customWidth="1"/>
    <col min="1027" max="1027" width="4.5703125" style="342" bestFit="1" customWidth="1"/>
    <col min="1028" max="1029" width="8.28515625" style="342" customWidth="1"/>
    <col min="1030" max="1030" width="11.28515625" style="342" bestFit="1" customWidth="1"/>
    <col min="1031" max="1031" width="10.140625" style="342" bestFit="1" customWidth="1"/>
    <col min="1032" max="1280" width="9.140625" style="342"/>
    <col min="1281" max="1281" width="36.7109375" style="342" customWidth="1"/>
    <col min="1282" max="1282" width="6.7109375" style="342" customWidth="1"/>
    <col min="1283" max="1283" width="4.5703125" style="342" bestFit="1" customWidth="1"/>
    <col min="1284" max="1285" width="8.28515625" style="342" customWidth="1"/>
    <col min="1286" max="1286" width="11.28515625" style="342" bestFit="1" customWidth="1"/>
    <col min="1287" max="1287" width="10.140625" style="342" bestFit="1" customWidth="1"/>
    <col min="1288" max="1536" width="9.140625" style="342"/>
    <col min="1537" max="1537" width="36.7109375" style="342" customWidth="1"/>
    <col min="1538" max="1538" width="6.7109375" style="342" customWidth="1"/>
    <col min="1539" max="1539" width="4.5703125" style="342" bestFit="1" customWidth="1"/>
    <col min="1540" max="1541" width="8.28515625" style="342" customWidth="1"/>
    <col min="1542" max="1542" width="11.28515625" style="342" bestFit="1" customWidth="1"/>
    <col min="1543" max="1543" width="10.140625" style="342" bestFit="1" customWidth="1"/>
    <col min="1544" max="1792" width="9.140625" style="342"/>
    <col min="1793" max="1793" width="36.7109375" style="342" customWidth="1"/>
    <col min="1794" max="1794" width="6.7109375" style="342" customWidth="1"/>
    <col min="1795" max="1795" width="4.5703125" style="342" bestFit="1" customWidth="1"/>
    <col min="1796" max="1797" width="8.28515625" style="342" customWidth="1"/>
    <col min="1798" max="1798" width="11.28515625" style="342" bestFit="1" customWidth="1"/>
    <col min="1799" max="1799" width="10.140625" style="342" bestFit="1" customWidth="1"/>
    <col min="1800" max="2048" width="9.140625" style="342"/>
    <col min="2049" max="2049" width="36.7109375" style="342" customWidth="1"/>
    <col min="2050" max="2050" width="6.7109375" style="342" customWidth="1"/>
    <col min="2051" max="2051" width="4.5703125" style="342" bestFit="1" customWidth="1"/>
    <col min="2052" max="2053" width="8.28515625" style="342" customWidth="1"/>
    <col min="2054" max="2054" width="11.28515625" style="342" bestFit="1" customWidth="1"/>
    <col min="2055" max="2055" width="10.140625" style="342" bestFit="1" customWidth="1"/>
    <col min="2056" max="2304" width="9.140625" style="342"/>
    <col min="2305" max="2305" width="36.7109375" style="342" customWidth="1"/>
    <col min="2306" max="2306" width="6.7109375" style="342" customWidth="1"/>
    <col min="2307" max="2307" width="4.5703125" style="342" bestFit="1" customWidth="1"/>
    <col min="2308" max="2309" width="8.28515625" style="342" customWidth="1"/>
    <col min="2310" max="2310" width="11.28515625" style="342" bestFit="1" customWidth="1"/>
    <col min="2311" max="2311" width="10.140625" style="342" bestFit="1" customWidth="1"/>
    <col min="2312" max="2560" width="9.140625" style="342"/>
    <col min="2561" max="2561" width="36.7109375" style="342" customWidth="1"/>
    <col min="2562" max="2562" width="6.7109375" style="342" customWidth="1"/>
    <col min="2563" max="2563" width="4.5703125" style="342" bestFit="1" customWidth="1"/>
    <col min="2564" max="2565" width="8.28515625" style="342" customWidth="1"/>
    <col min="2566" max="2566" width="11.28515625" style="342" bestFit="1" customWidth="1"/>
    <col min="2567" max="2567" width="10.140625" style="342" bestFit="1" customWidth="1"/>
    <col min="2568" max="2816" width="9.140625" style="342"/>
    <col min="2817" max="2817" width="36.7109375" style="342" customWidth="1"/>
    <col min="2818" max="2818" width="6.7109375" style="342" customWidth="1"/>
    <col min="2819" max="2819" width="4.5703125" style="342" bestFit="1" customWidth="1"/>
    <col min="2820" max="2821" width="8.28515625" style="342" customWidth="1"/>
    <col min="2822" max="2822" width="11.28515625" style="342" bestFit="1" customWidth="1"/>
    <col min="2823" max="2823" width="10.140625" style="342" bestFit="1" customWidth="1"/>
    <col min="2824" max="3072" width="9.140625" style="342"/>
    <col min="3073" max="3073" width="36.7109375" style="342" customWidth="1"/>
    <col min="3074" max="3074" width="6.7109375" style="342" customWidth="1"/>
    <col min="3075" max="3075" width="4.5703125" style="342" bestFit="1" customWidth="1"/>
    <col min="3076" max="3077" width="8.28515625" style="342" customWidth="1"/>
    <col min="3078" max="3078" width="11.28515625" style="342" bestFit="1" customWidth="1"/>
    <col min="3079" max="3079" width="10.140625" style="342" bestFit="1" customWidth="1"/>
    <col min="3080" max="3328" width="9.140625" style="342"/>
    <col min="3329" max="3329" width="36.7109375" style="342" customWidth="1"/>
    <col min="3330" max="3330" width="6.7109375" style="342" customWidth="1"/>
    <col min="3331" max="3331" width="4.5703125" style="342" bestFit="1" customWidth="1"/>
    <col min="3332" max="3333" width="8.28515625" style="342" customWidth="1"/>
    <col min="3334" max="3334" width="11.28515625" style="342" bestFit="1" customWidth="1"/>
    <col min="3335" max="3335" width="10.140625" style="342" bestFit="1" customWidth="1"/>
    <col min="3336" max="3584" width="9.140625" style="342"/>
    <col min="3585" max="3585" width="36.7109375" style="342" customWidth="1"/>
    <col min="3586" max="3586" width="6.7109375" style="342" customWidth="1"/>
    <col min="3587" max="3587" width="4.5703125" style="342" bestFit="1" customWidth="1"/>
    <col min="3588" max="3589" width="8.28515625" style="342" customWidth="1"/>
    <col min="3590" max="3590" width="11.28515625" style="342" bestFit="1" customWidth="1"/>
    <col min="3591" max="3591" width="10.140625" style="342" bestFit="1" customWidth="1"/>
    <col min="3592" max="3840" width="9.140625" style="342"/>
    <col min="3841" max="3841" width="36.7109375" style="342" customWidth="1"/>
    <col min="3842" max="3842" width="6.7109375" style="342" customWidth="1"/>
    <col min="3843" max="3843" width="4.5703125" style="342" bestFit="1" customWidth="1"/>
    <col min="3844" max="3845" width="8.28515625" style="342" customWidth="1"/>
    <col min="3846" max="3846" width="11.28515625" style="342" bestFit="1" customWidth="1"/>
    <col min="3847" max="3847" width="10.140625" style="342" bestFit="1" customWidth="1"/>
    <col min="3848" max="4096" width="9.140625" style="342"/>
    <col min="4097" max="4097" width="36.7109375" style="342" customWidth="1"/>
    <col min="4098" max="4098" width="6.7109375" style="342" customWidth="1"/>
    <col min="4099" max="4099" width="4.5703125" style="342" bestFit="1" customWidth="1"/>
    <col min="4100" max="4101" width="8.28515625" style="342" customWidth="1"/>
    <col min="4102" max="4102" width="11.28515625" style="342" bestFit="1" customWidth="1"/>
    <col min="4103" max="4103" width="10.140625" style="342" bestFit="1" customWidth="1"/>
    <col min="4104" max="4352" width="9.140625" style="342"/>
    <col min="4353" max="4353" width="36.7109375" style="342" customWidth="1"/>
    <col min="4354" max="4354" width="6.7109375" style="342" customWidth="1"/>
    <col min="4355" max="4355" width="4.5703125" style="342" bestFit="1" customWidth="1"/>
    <col min="4356" max="4357" width="8.28515625" style="342" customWidth="1"/>
    <col min="4358" max="4358" width="11.28515625" style="342" bestFit="1" customWidth="1"/>
    <col min="4359" max="4359" width="10.140625" style="342" bestFit="1" customWidth="1"/>
    <col min="4360" max="4608" width="9.140625" style="342"/>
    <col min="4609" max="4609" width="36.7109375" style="342" customWidth="1"/>
    <col min="4610" max="4610" width="6.7109375" style="342" customWidth="1"/>
    <col min="4611" max="4611" width="4.5703125" style="342" bestFit="1" customWidth="1"/>
    <col min="4612" max="4613" width="8.28515625" style="342" customWidth="1"/>
    <col min="4614" max="4614" width="11.28515625" style="342" bestFit="1" customWidth="1"/>
    <col min="4615" max="4615" width="10.140625" style="342" bestFit="1" customWidth="1"/>
    <col min="4616" max="4864" width="9.140625" style="342"/>
    <col min="4865" max="4865" width="36.7109375" style="342" customWidth="1"/>
    <col min="4866" max="4866" width="6.7109375" style="342" customWidth="1"/>
    <col min="4867" max="4867" width="4.5703125" style="342" bestFit="1" customWidth="1"/>
    <col min="4868" max="4869" width="8.28515625" style="342" customWidth="1"/>
    <col min="4870" max="4870" width="11.28515625" style="342" bestFit="1" customWidth="1"/>
    <col min="4871" max="4871" width="10.140625" style="342" bestFit="1" customWidth="1"/>
    <col min="4872" max="5120" width="9.140625" style="342"/>
    <col min="5121" max="5121" width="36.7109375" style="342" customWidth="1"/>
    <col min="5122" max="5122" width="6.7109375" style="342" customWidth="1"/>
    <col min="5123" max="5123" width="4.5703125" style="342" bestFit="1" customWidth="1"/>
    <col min="5124" max="5125" width="8.28515625" style="342" customWidth="1"/>
    <col min="5126" max="5126" width="11.28515625" style="342" bestFit="1" customWidth="1"/>
    <col min="5127" max="5127" width="10.140625" style="342" bestFit="1" customWidth="1"/>
    <col min="5128" max="5376" width="9.140625" style="342"/>
    <col min="5377" max="5377" width="36.7109375" style="342" customWidth="1"/>
    <col min="5378" max="5378" width="6.7109375" style="342" customWidth="1"/>
    <col min="5379" max="5379" width="4.5703125" style="342" bestFit="1" customWidth="1"/>
    <col min="5380" max="5381" width="8.28515625" style="342" customWidth="1"/>
    <col min="5382" max="5382" width="11.28515625" style="342" bestFit="1" customWidth="1"/>
    <col min="5383" max="5383" width="10.140625" style="342" bestFit="1" customWidth="1"/>
    <col min="5384" max="5632" width="9.140625" style="342"/>
    <col min="5633" max="5633" width="36.7109375" style="342" customWidth="1"/>
    <col min="5634" max="5634" width="6.7109375" style="342" customWidth="1"/>
    <col min="5635" max="5635" width="4.5703125" style="342" bestFit="1" customWidth="1"/>
    <col min="5636" max="5637" width="8.28515625" style="342" customWidth="1"/>
    <col min="5638" max="5638" width="11.28515625" style="342" bestFit="1" customWidth="1"/>
    <col min="5639" max="5639" width="10.140625" style="342" bestFit="1" customWidth="1"/>
    <col min="5640" max="5888" width="9.140625" style="342"/>
    <col min="5889" max="5889" width="36.7109375" style="342" customWidth="1"/>
    <col min="5890" max="5890" width="6.7109375" style="342" customWidth="1"/>
    <col min="5891" max="5891" width="4.5703125" style="342" bestFit="1" customWidth="1"/>
    <col min="5892" max="5893" width="8.28515625" style="342" customWidth="1"/>
    <col min="5894" max="5894" width="11.28515625" style="342" bestFit="1" customWidth="1"/>
    <col min="5895" max="5895" width="10.140625" style="342" bestFit="1" customWidth="1"/>
    <col min="5896" max="6144" width="9.140625" style="342"/>
    <col min="6145" max="6145" width="36.7109375" style="342" customWidth="1"/>
    <col min="6146" max="6146" width="6.7109375" style="342" customWidth="1"/>
    <col min="6147" max="6147" width="4.5703125" style="342" bestFit="1" customWidth="1"/>
    <col min="6148" max="6149" width="8.28515625" style="342" customWidth="1"/>
    <col min="6150" max="6150" width="11.28515625" style="342" bestFit="1" customWidth="1"/>
    <col min="6151" max="6151" width="10.140625" style="342" bestFit="1" customWidth="1"/>
    <col min="6152" max="6400" width="9.140625" style="342"/>
    <col min="6401" max="6401" width="36.7109375" style="342" customWidth="1"/>
    <col min="6402" max="6402" width="6.7109375" style="342" customWidth="1"/>
    <col min="6403" max="6403" width="4.5703125" style="342" bestFit="1" customWidth="1"/>
    <col min="6404" max="6405" width="8.28515625" style="342" customWidth="1"/>
    <col min="6406" max="6406" width="11.28515625" style="342" bestFit="1" customWidth="1"/>
    <col min="6407" max="6407" width="10.140625" style="342" bestFit="1" customWidth="1"/>
    <col min="6408" max="6656" width="9.140625" style="342"/>
    <col min="6657" max="6657" width="36.7109375" style="342" customWidth="1"/>
    <col min="6658" max="6658" width="6.7109375" style="342" customWidth="1"/>
    <col min="6659" max="6659" width="4.5703125" style="342" bestFit="1" customWidth="1"/>
    <col min="6660" max="6661" width="8.28515625" style="342" customWidth="1"/>
    <col min="6662" max="6662" width="11.28515625" style="342" bestFit="1" customWidth="1"/>
    <col min="6663" max="6663" width="10.140625" style="342" bestFit="1" customWidth="1"/>
    <col min="6664" max="6912" width="9.140625" style="342"/>
    <col min="6913" max="6913" width="36.7109375" style="342" customWidth="1"/>
    <col min="6914" max="6914" width="6.7109375" style="342" customWidth="1"/>
    <col min="6915" max="6915" width="4.5703125" style="342" bestFit="1" customWidth="1"/>
    <col min="6916" max="6917" width="8.28515625" style="342" customWidth="1"/>
    <col min="6918" max="6918" width="11.28515625" style="342" bestFit="1" customWidth="1"/>
    <col min="6919" max="6919" width="10.140625" style="342" bestFit="1" customWidth="1"/>
    <col min="6920" max="7168" width="9.140625" style="342"/>
    <col min="7169" max="7169" width="36.7109375" style="342" customWidth="1"/>
    <col min="7170" max="7170" width="6.7109375" style="342" customWidth="1"/>
    <col min="7171" max="7171" width="4.5703125" style="342" bestFit="1" customWidth="1"/>
    <col min="7172" max="7173" width="8.28515625" style="342" customWidth="1"/>
    <col min="7174" max="7174" width="11.28515625" style="342" bestFit="1" customWidth="1"/>
    <col min="7175" max="7175" width="10.140625" style="342" bestFit="1" customWidth="1"/>
    <col min="7176" max="7424" width="9.140625" style="342"/>
    <col min="7425" max="7425" width="36.7109375" style="342" customWidth="1"/>
    <col min="7426" max="7426" width="6.7109375" style="342" customWidth="1"/>
    <col min="7427" max="7427" width="4.5703125" style="342" bestFit="1" customWidth="1"/>
    <col min="7428" max="7429" width="8.28515625" style="342" customWidth="1"/>
    <col min="7430" max="7430" width="11.28515625" style="342" bestFit="1" customWidth="1"/>
    <col min="7431" max="7431" width="10.140625" style="342" bestFit="1" customWidth="1"/>
    <col min="7432" max="7680" width="9.140625" style="342"/>
    <col min="7681" max="7681" width="36.7109375" style="342" customWidth="1"/>
    <col min="7682" max="7682" width="6.7109375" style="342" customWidth="1"/>
    <col min="7683" max="7683" width="4.5703125" style="342" bestFit="1" customWidth="1"/>
    <col min="7684" max="7685" width="8.28515625" style="342" customWidth="1"/>
    <col min="7686" max="7686" width="11.28515625" style="342" bestFit="1" customWidth="1"/>
    <col min="7687" max="7687" width="10.140625" style="342" bestFit="1" customWidth="1"/>
    <col min="7688" max="7936" width="9.140625" style="342"/>
    <col min="7937" max="7937" width="36.7109375" style="342" customWidth="1"/>
    <col min="7938" max="7938" width="6.7109375" style="342" customWidth="1"/>
    <col min="7939" max="7939" width="4.5703125" style="342" bestFit="1" customWidth="1"/>
    <col min="7940" max="7941" width="8.28515625" style="342" customWidth="1"/>
    <col min="7942" max="7942" width="11.28515625" style="342" bestFit="1" customWidth="1"/>
    <col min="7943" max="7943" width="10.140625" style="342" bestFit="1" customWidth="1"/>
    <col min="7944" max="8192" width="9.140625" style="342"/>
    <col min="8193" max="8193" width="36.7109375" style="342" customWidth="1"/>
    <col min="8194" max="8194" width="6.7109375" style="342" customWidth="1"/>
    <col min="8195" max="8195" width="4.5703125" style="342" bestFit="1" customWidth="1"/>
    <col min="8196" max="8197" width="8.28515625" style="342" customWidth="1"/>
    <col min="8198" max="8198" width="11.28515625" style="342" bestFit="1" customWidth="1"/>
    <col min="8199" max="8199" width="10.140625" style="342" bestFit="1" customWidth="1"/>
    <col min="8200" max="8448" width="9.140625" style="342"/>
    <col min="8449" max="8449" width="36.7109375" style="342" customWidth="1"/>
    <col min="8450" max="8450" width="6.7109375" style="342" customWidth="1"/>
    <col min="8451" max="8451" width="4.5703125" style="342" bestFit="1" customWidth="1"/>
    <col min="8452" max="8453" width="8.28515625" style="342" customWidth="1"/>
    <col min="8454" max="8454" width="11.28515625" style="342" bestFit="1" customWidth="1"/>
    <col min="8455" max="8455" width="10.140625" style="342" bestFit="1" customWidth="1"/>
    <col min="8456" max="8704" width="9.140625" style="342"/>
    <col min="8705" max="8705" width="36.7109375" style="342" customWidth="1"/>
    <col min="8706" max="8706" width="6.7109375" style="342" customWidth="1"/>
    <col min="8707" max="8707" width="4.5703125" style="342" bestFit="1" customWidth="1"/>
    <col min="8708" max="8709" width="8.28515625" style="342" customWidth="1"/>
    <col min="8710" max="8710" width="11.28515625" style="342" bestFit="1" customWidth="1"/>
    <col min="8711" max="8711" width="10.140625" style="342" bestFit="1" customWidth="1"/>
    <col min="8712" max="8960" width="9.140625" style="342"/>
    <col min="8961" max="8961" width="36.7109375" style="342" customWidth="1"/>
    <col min="8962" max="8962" width="6.7109375" style="342" customWidth="1"/>
    <col min="8963" max="8963" width="4.5703125" style="342" bestFit="1" customWidth="1"/>
    <col min="8964" max="8965" width="8.28515625" style="342" customWidth="1"/>
    <col min="8966" max="8966" width="11.28515625" style="342" bestFit="1" customWidth="1"/>
    <col min="8967" max="8967" width="10.140625" style="342" bestFit="1" customWidth="1"/>
    <col min="8968" max="9216" width="9.140625" style="342"/>
    <col min="9217" max="9217" width="36.7109375" style="342" customWidth="1"/>
    <col min="9218" max="9218" width="6.7109375" style="342" customWidth="1"/>
    <col min="9219" max="9219" width="4.5703125" style="342" bestFit="1" customWidth="1"/>
    <col min="9220" max="9221" width="8.28515625" style="342" customWidth="1"/>
    <col min="9222" max="9222" width="11.28515625" style="342" bestFit="1" customWidth="1"/>
    <col min="9223" max="9223" width="10.140625" style="342" bestFit="1" customWidth="1"/>
    <col min="9224" max="9472" width="9.140625" style="342"/>
    <col min="9473" max="9473" width="36.7109375" style="342" customWidth="1"/>
    <col min="9474" max="9474" width="6.7109375" style="342" customWidth="1"/>
    <col min="9475" max="9475" width="4.5703125" style="342" bestFit="1" customWidth="1"/>
    <col min="9476" max="9477" width="8.28515625" style="342" customWidth="1"/>
    <col min="9478" max="9478" width="11.28515625" style="342" bestFit="1" customWidth="1"/>
    <col min="9479" max="9479" width="10.140625" style="342" bestFit="1" customWidth="1"/>
    <col min="9480" max="9728" width="9.140625" style="342"/>
    <col min="9729" max="9729" width="36.7109375" style="342" customWidth="1"/>
    <col min="9730" max="9730" width="6.7109375" style="342" customWidth="1"/>
    <col min="9731" max="9731" width="4.5703125" style="342" bestFit="1" customWidth="1"/>
    <col min="9732" max="9733" width="8.28515625" style="342" customWidth="1"/>
    <col min="9734" max="9734" width="11.28515625" style="342" bestFit="1" customWidth="1"/>
    <col min="9735" max="9735" width="10.140625" style="342" bestFit="1" customWidth="1"/>
    <col min="9736" max="9984" width="9.140625" style="342"/>
    <col min="9985" max="9985" width="36.7109375" style="342" customWidth="1"/>
    <col min="9986" max="9986" width="6.7109375" style="342" customWidth="1"/>
    <col min="9987" max="9987" width="4.5703125" style="342" bestFit="1" customWidth="1"/>
    <col min="9988" max="9989" width="8.28515625" style="342" customWidth="1"/>
    <col min="9990" max="9990" width="11.28515625" style="342" bestFit="1" customWidth="1"/>
    <col min="9991" max="9991" width="10.140625" style="342" bestFit="1" customWidth="1"/>
    <col min="9992" max="10240" width="9.140625" style="342"/>
    <col min="10241" max="10241" width="36.7109375" style="342" customWidth="1"/>
    <col min="10242" max="10242" width="6.7109375" style="342" customWidth="1"/>
    <col min="10243" max="10243" width="4.5703125" style="342" bestFit="1" customWidth="1"/>
    <col min="10244" max="10245" width="8.28515625" style="342" customWidth="1"/>
    <col min="10246" max="10246" width="11.28515625" style="342" bestFit="1" customWidth="1"/>
    <col min="10247" max="10247" width="10.140625" style="342" bestFit="1" customWidth="1"/>
    <col min="10248" max="10496" width="9.140625" style="342"/>
    <col min="10497" max="10497" width="36.7109375" style="342" customWidth="1"/>
    <col min="10498" max="10498" width="6.7109375" style="342" customWidth="1"/>
    <col min="10499" max="10499" width="4.5703125" style="342" bestFit="1" customWidth="1"/>
    <col min="10500" max="10501" width="8.28515625" style="342" customWidth="1"/>
    <col min="10502" max="10502" width="11.28515625" style="342" bestFit="1" customWidth="1"/>
    <col min="10503" max="10503" width="10.140625" style="342" bestFit="1" customWidth="1"/>
    <col min="10504" max="10752" width="9.140625" style="342"/>
    <col min="10753" max="10753" width="36.7109375" style="342" customWidth="1"/>
    <col min="10754" max="10754" width="6.7109375" style="342" customWidth="1"/>
    <col min="10755" max="10755" width="4.5703125" style="342" bestFit="1" customWidth="1"/>
    <col min="10756" max="10757" width="8.28515625" style="342" customWidth="1"/>
    <col min="10758" max="10758" width="11.28515625" style="342" bestFit="1" customWidth="1"/>
    <col min="10759" max="10759" width="10.140625" style="342" bestFit="1" customWidth="1"/>
    <col min="10760" max="11008" width="9.140625" style="342"/>
    <col min="11009" max="11009" width="36.7109375" style="342" customWidth="1"/>
    <col min="11010" max="11010" width="6.7109375" style="342" customWidth="1"/>
    <col min="11011" max="11011" width="4.5703125" style="342" bestFit="1" customWidth="1"/>
    <col min="11012" max="11013" width="8.28515625" style="342" customWidth="1"/>
    <col min="11014" max="11014" width="11.28515625" style="342" bestFit="1" customWidth="1"/>
    <col min="11015" max="11015" width="10.140625" style="342" bestFit="1" customWidth="1"/>
    <col min="11016" max="11264" width="9.140625" style="342"/>
    <col min="11265" max="11265" width="36.7109375" style="342" customWidth="1"/>
    <col min="11266" max="11266" width="6.7109375" style="342" customWidth="1"/>
    <col min="11267" max="11267" width="4.5703125" style="342" bestFit="1" customWidth="1"/>
    <col min="11268" max="11269" width="8.28515625" style="342" customWidth="1"/>
    <col min="11270" max="11270" width="11.28515625" style="342" bestFit="1" customWidth="1"/>
    <col min="11271" max="11271" width="10.140625" style="342" bestFit="1" customWidth="1"/>
    <col min="11272" max="11520" width="9.140625" style="342"/>
    <col min="11521" max="11521" width="36.7109375" style="342" customWidth="1"/>
    <col min="11522" max="11522" width="6.7109375" style="342" customWidth="1"/>
    <col min="11523" max="11523" width="4.5703125" style="342" bestFit="1" customWidth="1"/>
    <col min="11524" max="11525" width="8.28515625" style="342" customWidth="1"/>
    <col min="11526" max="11526" width="11.28515625" style="342" bestFit="1" customWidth="1"/>
    <col min="11527" max="11527" width="10.140625" style="342" bestFit="1" customWidth="1"/>
    <col min="11528" max="11776" width="9.140625" style="342"/>
    <col min="11777" max="11777" width="36.7109375" style="342" customWidth="1"/>
    <col min="11778" max="11778" width="6.7109375" style="342" customWidth="1"/>
    <col min="11779" max="11779" width="4.5703125" style="342" bestFit="1" customWidth="1"/>
    <col min="11780" max="11781" width="8.28515625" style="342" customWidth="1"/>
    <col min="11782" max="11782" width="11.28515625" style="342" bestFit="1" customWidth="1"/>
    <col min="11783" max="11783" width="10.140625" style="342" bestFit="1" customWidth="1"/>
    <col min="11784" max="12032" width="9.140625" style="342"/>
    <col min="12033" max="12033" width="36.7109375" style="342" customWidth="1"/>
    <col min="12034" max="12034" width="6.7109375" style="342" customWidth="1"/>
    <col min="12035" max="12035" width="4.5703125" style="342" bestFit="1" customWidth="1"/>
    <col min="12036" max="12037" width="8.28515625" style="342" customWidth="1"/>
    <col min="12038" max="12038" width="11.28515625" style="342" bestFit="1" customWidth="1"/>
    <col min="12039" max="12039" width="10.140625" style="342" bestFit="1" customWidth="1"/>
    <col min="12040" max="12288" width="9.140625" style="342"/>
    <col min="12289" max="12289" width="36.7109375" style="342" customWidth="1"/>
    <col min="12290" max="12290" width="6.7109375" style="342" customWidth="1"/>
    <col min="12291" max="12291" width="4.5703125" style="342" bestFit="1" customWidth="1"/>
    <col min="12292" max="12293" width="8.28515625" style="342" customWidth="1"/>
    <col min="12294" max="12294" width="11.28515625" style="342" bestFit="1" customWidth="1"/>
    <col min="12295" max="12295" width="10.140625" style="342" bestFit="1" customWidth="1"/>
    <col min="12296" max="12544" width="9.140625" style="342"/>
    <col min="12545" max="12545" width="36.7109375" style="342" customWidth="1"/>
    <col min="12546" max="12546" width="6.7109375" style="342" customWidth="1"/>
    <col min="12547" max="12547" width="4.5703125" style="342" bestFit="1" customWidth="1"/>
    <col min="12548" max="12549" width="8.28515625" style="342" customWidth="1"/>
    <col min="12550" max="12550" width="11.28515625" style="342" bestFit="1" customWidth="1"/>
    <col min="12551" max="12551" width="10.140625" style="342" bestFit="1" customWidth="1"/>
    <col min="12552" max="12800" width="9.140625" style="342"/>
    <col min="12801" max="12801" width="36.7109375" style="342" customWidth="1"/>
    <col min="12802" max="12802" width="6.7109375" style="342" customWidth="1"/>
    <col min="12803" max="12803" width="4.5703125" style="342" bestFit="1" customWidth="1"/>
    <col min="12804" max="12805" width="8.28515625" style="342" customWidth="1"/>
    <col min="12806" max="12806" width="11.28515625" style="342" bestFit="1" customWidth="1"/>
    <col min="12807" max="12807" width="10.140625" style="342" bestFit="1" customWidth="1"/>
    <col min="12808" max="13056" width="9.140625" style="342"/>
    <col min="13057" max="13057" width="36.7109375" style="342" customWidth="1"/>
    <col min="13058" max="13058" width="6.7109375" style="342" customWidth="1"/>
    <col min="13059" max="13059" width="4.5703125" style="342" bestFit="1" customWidth="1"/>
    <col min="13060" max="13061" width="8.28515625" style="342" customWidth="1"/>
    <col min="13062" max="13062" width="11.28515625" style="342" bestFit="1" customWidth="1"/>
    <col min="13063" max="13063" width="10.140625" style="342" bestFit="1" customWidth="1"/>
    <col min="13064" max="13312" width="9.140625" style="342"/>
    <col min="13313" max="13313" width="36.7109375" style="342" customWidth="1"/>
    <col min="13314" max="13314" width="6.7109375" style="342" customWidth="1"/>
    <col min="13315" max="13315" width="4.5703125" style="342" bestFit="1" customWidth="1"/>
    <col min="13316" max="13317" width="8.28515625" style="342" customWidth="1"/>
    <col min="13318" max="13318" width="11.28515625" style="342" bestFit="1" customWidth="1"/>
    <col min="13319" max="13319" width="10.140625" style="342" bestFit="1" customWidth="1"/>
    <col min="13320" max="13568" width="9.140625" style="342"/>
    <col min="13569" max="13569" width="36.7109375" style="342" customWidth="1"/>
    <col min="13570" max="13570" width="6.7109375" style="342" customWidth="1"/>
    <col min="13571" max="13571" width="4.5703125" style="342" bestFit="1" customWidth="1"/>
    <col min="13572" max="13573" width="8.28515625" style="342" customWidth="1"/>
    <col min="13574" max="13574" width="11.28515625" style="342" bestFit="1" customWidth="1"/>
    <col min="13575" max="13575" width="10.140625" style="342" bestFit="1" customWidth="1"/>
    <col min="13576" max="13824" width="9.140625" style="342"/>
    <col min="13825" max="13825" width="36.7109375" style="342" customWidth="1"/>
    <col min="13826" max="13826" width="6.7109375" style="342" customWidth="1"/>
    <col min="13827" max="13827" width="4.5703125" style="342" bestFit="1" customWidth="1"/>
    <col min="13828" max="13829" width="8.28515625" style="342" customWidth="1"/>
    <col min="13830" max="13830" width="11.28515625" style="342" bestFit="1" customWidth="1"/>
    <col min="13831" max="13831" width="10.140625" style="342" bestFit="1" customWidth="1"/>
    <col min="13832" max="14080" width="9.140625" style="342"/>
    <col min="14081" max="14081" width="36.7109375" style="342" customWidth="1"/>
    <col min="14082" max="14082" width="6.7109375" style="342" customWidth="1"/>
    <col min="14083" max="14083" width="4.5703125" style="342" bestFit="1" customWidth="1"/>
    <col min="14084" max="14085" width="8.28515625" style="342" customWidth="1"/>
    <col min="14086" max="14086" width="11.28515625" style="342" bestFit="1" customWidth="1"/>
    <col min="14087" max="14087" width="10.140625" style="342" bestFit="1" customWidth="1"/>
    <col min="14088" max="14336" width="9.140625" style="342"/>
    <col min="14337" max="14337" width="36.7109375" style="342" customWidth="1"/>
    <col min="14338" max="14338" width="6.7109375" style="342" customWidth="1"/>
    <col min="14339" max="14339" width="4.5703125" style="342" bestFit="1" customWidth="1"/>
    <col min="14340" max="14341" width="8.28515625" style="342" customWidth="1"/>
    <col min="14342" max="14342" width="11.28515625" style="342" bestFit="1" customWidth="1"/>
    <col min="14343" max="14343" width="10.140625" style="342" bestFit="1" customWidth="1"/>
    <col min="14344" max="14592" width="9.140625" style="342"/>
    <col min="14593" max="14593" width="36.7109375" style="342" customWidth="1"/>
    <col min="14594" max="14594" width="6.7109375" style="342" customWidth="1"/>
    <col min="14595" max="14595" width="4.5703125" style="342" bestFit="1" customWidth="1"/>
    <col min="14596" max="14597" width="8.28515625" style="342" customWidth="1"/>
    <col min="14598" max="14598" width="11.28515625" style="342" bestFit="1" customWidth="1"/>
    <col min="14599" max="14599" width="10.140625" style="342" bestFit="1" customWidth="1"/>
    <col min="14600" max="14848" width="9.140625" style="342"/>
    <col min="14849" max="14849" width="36.7109375" style="342" customWidth="1"/>
    <col min="14850" max="14850" width="6.7109375" style="342" customWidth="1"/>
    <col min="14851" max="14851" width="4.5703125" style="342" bestFit="1" customWidth="1"/>
    <col min="14852" max="14853" width="8.28515625" style="342" customWidth="1"/>
    <col min="14854" max="14854" width="11.28515625" style="342" bestFit="1" customWidth="1"/>
    <col min="14855" max="14855" width="10.140625" style="342" bestFit="1" customWidth="1"/>
    <col min="14856" max="15104" width="9.140625" style="342"/>
    <col min="15105" max="15105" width="36.7109375" style="342" customWidth="1"/>
    <col min="15106" max="15106" width="6.7109375" style="342" customWidth="1"/>
    <col min="15107" max="15107" width="4.5703125" style="342" bestFit="1" customWidth="1"/>
    <col min="15108" max="15109" width="8.28515625" style="342" customWidth="1"/>
    <col min="15110" max="15110" width="11.28515625" style="342" bestFit="1" customWidth="1"/>
    <col min="15111" max="15111" width="10.140625" style="342" bestFit="1" customWidth="1"/>
    <col min="15112" max="15360" width="9.140625" style="342"/>
    <col min="15361" max="15361" width="36.7109375" style="342" customWidth="1"/>
    <col min="15362" max="15362" width="6.7109375" style="342" customWidth="1"/>
    <col min="15363" max="15363" width="4.5703125" style="342" bestFit="1" customWidth="1"/>
    <col min="15364" max="15365" width="8.28515625" style="342" customWidth="1"/>
    <col min="15366" max="15366" width="11.28515625" style="342" bestFit="1" customWidth="1"/>
    <col min="15367" max="15367" width="10.140625" style="342" bestFit="1" customWidth="1"/>
    <col min="15368" max="15616" width="9.140625" style="342"/>
    <col min="15617" max="15617" width="36.7109375" style="342" customWidth="1"/>
    <col min="15618" max="15618" width="6.7109375" style="342" customWidth="1"/>
    <col min="15619" max="15619" width="4.5703125" style="342" bestFit="1" customWidth="1"/>
    <col min="15620" max="15621" width="8.28515625" style="342" customWidth="1"/>
    <col min="15622" max="15622" width="11.28515625" style="342" bestFit="1" customWidth="1"/>
    <col min="15623" max="15623" width="10.140625" style="342" bestFit="1" customWidth="1"/>
    <col min="15624" max="15872" width="9.140625" style="342"/>
    <col min="15873" max="15873" width="36.7109375" style="342" customWidth="1"/>
    <col min="15874" max="15874" width="6.7109375" style="342" customWidth="1"/>
    <col min="15875" max="15875" width="4.5703125" style="342" bestFit="1" customWidth="1"/>
    <col min="15876" max="15877" width="8.28515625" style="342" customWidth="1"/>
    <col min="15878" max="15878" width="11.28515625" style="342" bestFit="1" customWidth="1"/>
    <col min="15879" max="15879" width="10.140625" style="342" bestFit="1" customWidth="1"/>
    <col min="15880" max="16128" width="9.140625" style="342"/>
    <col min="16129" max="16129" width="36.7109375" style="342" customWidth="1"/>
    <col min="16130" max="16130" width="6.7109375" style="342" customWidth="1"/>
    <col min="16131" max="16131" width="4.5703125" style="342" bestFit="1" customWidth="1"/>
    <col min="16132" max="16133" width="8.28515625" style="342" customWidth="1"/>
    <col min="16134" max="16134" width="11.28515625" style="342" bestFit="1" customWidth="1"/>
    <col min="16135" max="16135" width="10.140625" style="342" bestFit="1" customWidth="1"/>
    <col min="16136" max="16384" width="9.140625" style="342"/>
  </cols>
  <sheetData>
    <row r="1" spans="1:7" s="332" customFormat="1" ht="42.75">
      <c r="A1" s="329" t="s">
        <v>960</v>
      </c>
      <c r="B1" s="330" t="s">
        <v>961</v>
      </c>
      <c r="C1" s="329" t="s">
        <v>962</v>
      </c>
      <c r="D1" s="331" t="s">
        <v>963</v>
      </c>
      <c r="E1" s="331" t="s">
        <v>964</v>
      </c>
      <c r="F1" s="331" t="s">
        <v>965</v>
      </c>
      <c r="G1" s="331" t="s">
        <v>966</v>
      </c>
    </row>
    <row r="2" spans="1:7" s="332" customFormat="1" ht="14.25">
      <c r="A2" s="333" t="s">
        <v>1754</v>
      </c>
      <c r="B2" s="334"/>
      <c r="C2" s="333"/>
      <c r="D2" s="335"/>
      <c r="E2" s="335"/>
      <c r="F2" s="336"/>
      <c r="G2" s="336"/>
    </row>
    <row r="3" spans="1:7" ht="60">
      <c r="A3" s="337" t="s">
        <v>1767</v>
      </c>
      <c r="B3" s="338">
        <v>86</v>
      </c>
      <c r="C3" s="339" t="s">
        <v>1768</v>
      </c>
      <c r="D3" s="340">
        <v>0</v>
      </c>
      <c r="E3" s="340">
        <v>0</v>
      </c>
      <c r="F3" s="341">
        <f>ROUND(B3*D3, 0)</f>
        <v>0</v>
      </c>
      <c r="G3" s="341">
        <f>ROUND(B3*E3, 0)</f>
        <v>0</v>
      </c>
    </row>
    <row r="4" spans="1:7" ht="60">
      <c r="A4" s="337" t="s">
        <v>1769</v>
      </c>
      <c r="B4" s="338">
        <v>44</v>
      </c>
      <c r="C4" s="339" t="s">
        <v>1768</v>
      </c>
      <c r="D4" s="340">
        <v>0</v>
      </c>
      <c r="E4" s="340">
        <v>0</v>
      </c>
      <c r="F4" s="341">
        <f>ROUND(B4*D4, 0)</f>
        <v>0</v>
      </c>
      <c r="G4" s="341">
        <f>ROUND(B4*E4, 0)</f>
        <v>0</v>
      </c>
    </row>
    <row r="5" spans="1:7" ht="60">
      <c r="A5" s="337" t="s">
        <v>1770</v>
      </c>
      <c r="B5" s="338">
        <v>12</v>
      </c>
      <c r="C5" s="339" t="s">
        <v>1768</v>
      </c>
      <c r="D5" s="340">
        <v>0</v>
      </c>
      <c r="E5" s="340">
        <v>0</v>
      </c>
      <c r="F5" s="341">
        <f>ROUND(B5*D5, 0)</f>
        <v>0</v>
      </c>
      <c r="G5" s="341">
        <f>ROUND(B5*E5, 0)</f>
        <v>0</v>
      </c>
    </row>
    <row r="6" spans="1:7" ht="135">
      <c r="A6" s="343" t="s">
        <v>1771</v>
      </c>
      <c r="B6" s="338">
        <v>65</v>
      </c>
      <c r="C6" s="339" t="s">
        <v>1772</v>
      </c>
      <c r="D6" s="340">
        <v>0</v>
      </c>
      <c r="E6" s="340">
        <v>0</v>
      </c>
      <c r="F6" s="341">
        <f>ROUND(B6*D6, 0)</f>
        <v>0</v>
      </c>
      <c r="G6" s="341">
        <f>ROUND(B6*E6, 0)</f>
        <v>0</v>
      </c>
    </row>
    <row r="7" spans="1:7" ht="135">
      <c r="A7" s="343" t="s">
        <v>1773</v>
      </c>
      <c r="B7" s="338">
        <v>6</v>
      </c>
      <c r="C7" s="339" t="s">
        <v>1772</v>
      </c>
      <c r="D7" s="340">
        <v>0</v>
      </c>
      <c r="E7" s="340">
        <v>0</v>
      </c>
      <c r="F7" s="341">
        <f>ROUND(B7*D7, 0)</f>
        <v>0</v>
      </c>
      <c r="G7" s="341">
        <f>ROUND(B7*E7, 0)</f>
        <v>0</v>
      </c>
    </row>
    <row r="8" spans="1:7" ht="60">
      <c r="A8" s="337" t="s">
        <v>1774</v>
      </c>
      <c r="B8" s="338">
        <v>39</v>
      </c>
      <c r="C8" s="339" t="s">
        <v>1772</v>
      </c>
      <c r="D8" s="340">
        <v>0</v>
      </c>
      <c r="E8" s="340">
        <v>0</v>
      </c>
      <c r="F8" s="341">
        <f t="shared" ref="F8:F70" si="0">ROUND(B8*D8, 0)</f>
        <v>0</v>
      </c>
      <c r="G8" s="341">
        <f t="shared" ref="G8:G70" si="1">ROUND(B8*E8, 0)</f>
        <v>0</v>
      </c>
    </row>
    <row r="9" spans="1:7" ht="45">
      <c r="A9" s="337" t="s">
        <v>1775</v>
      </c>
      <c r="B9" s="338">
        <v>47</v>
      </c>
      <c r="C9" s="339" t="s">
        <v>1772</v>
      </c>
      <c r="D9" s="340">
        <v>0</v>
      </c>
      <c r="E9" s="340">
        <v>0</v>
      </c>
      <c r="F9" s="341">
        <f t="shared" si="0"/>
        <v>0</v>
      </c>
      <c r="G9" s="341">
        <f t="shared" si="1"/>
        <v>0</v>
      </c>
    </row>
    <row r="10" spans="1:7" ht="150">
      <c r="A10" s="344" t="s">
        <v>1776</v>
      </c>
      <c r="B10" s="338">
        <v>51</v>
      </c>
      <c r="C10" s="339" t="s">
        <v>1772</v>
      </c>
      <c r="D10" s="340">
        <v>0</v>
      </c>
      <c r="E10" s="340">
        <v>0</v>
      </c>
      <c r="F10" s="341">
        <f t="shared" si="0"/>
        <v>0</v>
      </c>
      <c r="G10" s="341">
        <f t="shared" si="1"/>
        <v>0</v>
      </c>
    </row>
    <row r="11" spans="1:7" ht="150">
      <c r="A11" s="344" t="s">
        <v>1777</v>
      </c>
      <c r="B11" s="338">
        <v>21</v>
      </c>
      <c r="C11" s="339" t="s">
        <v>1772</v>
      </c>
      <c r="D11" s="340">
        <v>0</v>
      </c>
      <c r="E11" s="340">
        <v>0</v>
      </c>
      <c r="F11" s="341">
        <f t="shared" si="0"/>
        <v>0</v>
      </c>
      <c r="G11" s="341">
        <f t="shared" si="1"/>
        <v>0</v>
      </c>
    </row>
    <row r="12" spans="1:7" ht="150">
      <c r="A12" s="344" t="s">
        <v>1778</v>
      </c>
      <c r="B12" s="338">
        <v>16</v>
      </c>
      <c r="C12" s="339" t="s">
        <v>1772</v>
      </c>
      <c r="D12" s="340">
        <v>0</v>
      </c>
      <c r="E12" s="340">
        <v>0</v>
      </c>
      <c r="F12" s="341">
        <f t="shared" si="0"/>
        <v>0</v>
      </c>
      <c r="G12" s="341">
        <f t="shared" si="1"/>
        <v>0</v>
      </c>
    </row>
    <row r="13" spans="1:7" ht="90">
      <c r="A13" s="345" t="s">
        <v>1779</v>
      </c>
      <c r="B13" s="338">
        <v>43</v>
      </c>
      <c r="C13" s="339" t="s">
        <v>1772</v>
      </c>
      <c r="D13" s="340">
        <v>0</v>
      </c>
      <c r="E13" s="340">
        <v>0</v>
      </c>
      <c r="F13" s="341">
        <f t="shared" si="0"/>
        <v>0</v>
      </c>
      <c r="G13" s="341">
        <f t="shared" si="1"/>
        <v>0</v>
      </c>
    </row>
    <row r="14" spans="1:7" ht="90">
      <c r="A14" s="345" t="s">
        <v>1780</v>
      </c>
      <c r="B14" s="338">
        <v>22</v>
      </c>
      <c r="C14" s="339" t="s">
        <v>1772</v>
      </c>
      <c r="D14" s="340">
        <v>0</v>
      </c>
      <c r="E14" s="340">
        <v>0</v>
      </c>
      <c r="F14" s="341">
        <f t="shared" si="0"/>
        <v>0</v>
      </c>
      <c r="G14" s="341">
        <f t="shared" si="1"/>
        <v>0</v>
      </c>
    </row>
    <row r="15" spans="1:7" ht="90">
      <c r="A15" s="345" t="s">
        <v>1781</v>
      </c>
      <c r="B15" s="346">
        <v>6</v>
      </c>
      <c r="C15" s="339" t="s">
        <v>1772</v>
      </c>
      <c r="D15" s="340">
        <v>0</v>
      </c>
      <c r="E15" s="340">
        <v>0</v>
      </c>
      <c r="F15" s="341">
        <f t="shared" si="0"/>
        <v>0</v>
      </c>
      <c r="G15" s="341">
        <f t="shared" si="1"/>
        <v>0</v>
      </c>
    </row>
    <row r="16" spans="1:7" ht="105">
      <c r="A16" s="345" t="s">
        <v>1782</v>
      </c>
      <c r="B16" s="338">
        <v>11</v>
      </c>
      <c r="C16" s="339" t="s">
        <v>1772</v>
      </c>
      <c r="D16" s="340">
        <v>0</v>
      </c>
      <c r="E16" s="340">
        <v>0</v>
      </c>
      <c r="F16" s="341">
        <f t="shared" si="0"/>
        <v>0</v>
      </c>
      <c r="G16" s="341">
        <f t="shared" si="1"/>
        <v>0</v>
      </c>
    </row>
    <row r="17" spans="1:7" ht="105">
      <c r="A17" s="345" t="s">
        <v>1783</v>
      </c>
      <c r="B17" s="338">
        <v>19</v>
      </c>
      <c r="C17" s="339" t="s">
        <v>1772</v>
      </c>
      <c r="D17" s="340">
        <v>0</v>
      </c>
      <c r="E17" s="340">
        <v>0</v>
      </c>
      <c r="F17" s="341">
        <f t="shared" si="0"/>
        <v>0</v>
      </c>
      <c r="G17" s="341">
        <f t="shared" si="1"/>
        <v>0</v>
      </c>
    </row>
    <row r="18" spans="1:7" ht="105">
      <c r="A18" s="345" t="s">
        <v>1784</v>
      </c>
      <c r="B18" s="338">
        <v>16</v>
      </c>
      <c r="C18" s="339" t="s">
        <v>1772</v>
      </c>
      <c r="D18" s="340">
        <v>0</v>
      </c>
      <c r="E18" s="340">
        <v>0</v>
      </c>
      <c r="F18" s="341">
        <f t="shared" si="0"/>
        <v>0</v>
      </c>
      <c r="G18" s="341">
        <f t="shared" si="1"/>
        <v>0</v>
      </c>
    </row>
    <row r="19" spans="1:7" ht="30">
      <c r="A19" s="337" t="s">
        <v>1785</v>
      </c>
      <c r="B19" s="338">
        <v>74</v>
      </c>
      <c r="C19" s="339" t="s">
        <v>1768</v>
      </c>
      <c r="D19" s="340">
        <v>0</v>
      </c>
      <c r="E19" s="340">
        <v>0</v>
      </c>
      <c r="F19" s="341">
        <f t="shared" si="0"/>
        <v>0</v>
      </c>
      <c r="G19" s="341">
        <f t="shared" si="1"/>
        <v>0</v>
      </c>
    </row>
    <row r="20" spans="1:7" ht="30">
      <c r="A20" s="345" t="s">
        <v>1786</v>
      </c>
      <c r="B20" s="338">
        <v>10</v>
      </c>
      <c r="C20" s="339" t="s">
        <v>1768</v>
      </c>
      <c r="D20" s="340">
        <v>0</v>
      </c>
      <c r="E20" s="340">
        <v>0</v>
      </c>
      <c r="F20" s="341">
        <f t="shared" si="0"/>
        <v>0</v>
      </c>
      <c r="G20" s="341">
        <f t="shared" si="1"/>
        <v>0</v>
      </c>
    </row>
    <row r="21" spans="1:7" ht="30">
      <c r="A21" s="337" t="s">
        <v>1787</v>
      </c>
      <c r="B21" s="338">
        <v>7</v>
      </c>
      <c r="C21" s="339" t="s">
        <v>1768</v>
      </c>
      <c r="D21" s="340">
        <v>0</v>
      </c>
      <c r="E21" s="340">
        <v>0</v>
      </c>
      <c r="F21" s="341">
        <f t="shared" si="0"/>
        <v>0</v>
      </c>
      <c r="G21" s="341">
        <f t="shared" si="1"/>
        <v>0</v>
      </c>
    </row>
    <row r="22" spans="1:7" ht="45">
      <c r="A22" s="337" t="s">
        <v>1788</v>
      </c>
      <c r="B22" s="338">
        <v>5</v>
      </c>
      <c r="C22" s="339" t="s">
        <v>1768</v>
      </c>
      <c r="D22" s="340">
        <v>0</v>
      </c>
      <c r="E22" s="340">
        <v>0</v>
      </c>
      <c r="F22" s="341">
        <f t="shared" si="0"/>
        <v>0</v>
      </c>
      <c r="G22" s="341">
        <f t="shared" si="1"/>
        <v>0</v>
      </c>
    </row>
    <row r="23" spans="1:7" ht="105">
      <c r="A23" s="345" t="s">
        <v>1789</v>
      </c>
      <c r="B23" s="338">
        <v>16</v>
      </c>
      <c r="C23" s="339" t="s">
        <v>1768</v>
      </c>
      <c r="D23" s="340">
        <v>0</v>
      </c>
      <c r="E23" s="340">
        <v>0</v>
      </c>
      <c r="F23" s="341">
        <f t="shared" si="0"/>
        <v>0</v>
      </c>
      <c r="G23" s="341">
        <f t="shared" si="1"/>
        <v>0</v>
      </c>
    </row>
    <row r="24" spans="1:7" ht="105">
      <c r="A24" s="345" t="s">
        <v>1790</v>
      </c>
      <c r="B24" s="346">
        <v>14</v>
      </c>
      <c r="C24" s="339" t="s">
        <v>1768</v>
      </c>
      <c r="D24" s="340">
        <v>0</v>
      </c>
      <c r="E24" s="340">
        <v>0</v>
      </c>
      <c r="F24" s="341">
        <f t="shared" si="0"/>
        <v>0</v>
      </c>
      <c r="G24" s="341">
        <f t="shared" si="1"/>
        <v>0</v>
      </c>
    </row>
    <row r="25" spans="1:7" ht="105">
      <c r="A25" s="344" t="s">
        <v>1791</v>
      </c>
      <c r="B25" s="338">
        <v>10</v>
      </c>
      <c r="C25" s="339" t="s">
        <v>1768</v>
      </c>
      <c r="D25" s="340">
        <v>0</v>
      </c>
      <c r="E25" s="340">
        <v>0</v>
      </c>
      <c r="F25" s="341">
        <f t="shared" si="0"/>
        <v>0</v>
      </c>
      <c r="G25" s="341">
        <f t="shared" si="1"/>
        <v>0</v>
      </c>
    </row>
    <row r="26" spans="1:7" ht="105">
      <c r="A26" s="344" t="s">
        <v>1792</v>
      </c>
      <c r="B26" s="338">
        <v>11</v>
      </c>
      <c r="C26" s="339" t="s">
        <v>1768</v>
      </c>
      <c r="D26" s="340">
        <v>0</v>
      </c>
      <c r="E26" s="340">
        <v>0</v>
      </c>
      <c r="F26" s="341">
        <f t="shared" si="0"/>
        <v>0</v>
      </c>
      <c r="G26" s="341">
        <f t="shared" si="1"/>
        <v>0</v>
      </c>
    </row>
    <row r="27" spans="1:7" ht="105">
      <c r="A27" s="344" t="s">
        <v>1793</v>
      </c>
      <c r="B27" s="338">
        <v>1</v>
      </c>
      <c r="C27" s="339" t="s">
        <v>1768</v>
      </c>
      <c r="D27" s="340">
        <v>0</v>
      </c>
      <c r="E27" s="340">
        <v>0</v>
      </c>
      <c r="F27" s="341">
        <f t="shared" si="0"/>
        <v>0</v>
      </c>
      <c r="G27" s="341">
        <f t="shared" si="1"/>
        <v>0</v>
      </c>
    </row>
    <row r="28" spans="1:7" ht="105">
      <c r="A28" s="345" t="s">
        <v>1794</v>
      </c>
      <c r="B28" s="338">
        <v>7</v>
      </c>
      <c r="C28" s="339" t="s">
        <v>1768</v>
      </c>
      <c r="D28" s="340">
        <v>0</v>
      </c>
      <c r="E28" s="340">
        <v>0</v>
      </c>
      <c r="F28" s="341">
        <f t="shared" si="0"/>
        <v>0</v>
      </c>
      <c r="G28" s="341">
        <f t="shared" si="1"/>
        <v>0</v>
      </c>
    </row>
    <row r="29" spans="1:7" ht="90">
      <c r="A29" s="345" t="s">
        <v>1795</v>
      </c>
      <c r="B29" s="338">
        <v>8</v>
      </c>
      <c r="C29" s="339" t="s">
        <v>1768</v>
      </c>
      <c r="D29" s="340">
        <v>0</v>
      </c>
      <c r="E29" s="340">
        <v>0</v>
      </c>
      <c r="F29" s="341">
        <f t="shared" si="0"/>
        <v>0</v>
      </c>
      <c r="G29" s="341">
        <f t="shared" si="1"/>
        <v>0</v>
      </c>
    </row>
    <row r="30" spans="1:7" ht="105">
      <c r="A30" s="345" t="s">
        <v>1796</v>
      </c>
      <c r="B30" s="338">
        <v>1</v>
      </c>
      <c r="C30" s="339" t="s">
        <v>1768</v>
      </c>
      <c r="D30" s="340">
        <v>0</v>
      </c>
      <c r="E30" s="340">
        <v>0</v>
      </c>
      <c r="F30" s="341">
        <f t="shared" si="0"/>
        <v>0</v>
      </c>
      <c r="G30" s="341">
        <f t="shared" si="1"/>
        <v>0</v>
      </c>
    </row>
    <row r="31" spans="1:7" ht="60">
      <c r="A31" s="345" t="s">
        <v>1797</v>
      </c>
      <c r="B31" s="338">
        <v>1</v>
      </c>
      <c r="C31" s="339" t="s">
        <v>1768</v>
      </c>
      <c r="D31" s="340">
        <v>0</v>
      </c>
      <c r="E31" s="340">
        <v>0</v>
      </c>
      <c r="F31" s="341">
        <f t="shared" si="0"/>
        <v>0</v>
      </c>
      <c r="G31" s="341">
        <f t="shared" si="1"/>
        <v>0</v>
      </c>
    </row>
    <row r="32" spans="1:7" ht="75">
      <c r="A32" s="345" t="s">
        <v>1798</v>
      </c>
      <c r="B32" s="338">
        <v>2</v>
      </c>
      <c r="C32" s="339" t="s">
        <v>1768</v>
      </c>
      <c r="D32" s="340">
        <v>0</v>
      </c>
      <c r="E32" s="340">
        <v>0</v>
      </c>
      <c r="F32" s="341">
        <f t="shared" si="0"/>
        <v>0</v>
      </c>
      <c r="G32" s="341">
        <f t="shared" si="1"/>
        <v>0</v>
      </c>
    </row>
    <row r="33" spans="1:7" ht="90">
      <c r="A33" s="345" t="s">
        <v>1799</v>
      </c>
      <c r="B33" s="338">
        <v>3</v>
      </c>
      <c r="C33" s="339" t="s">
        <v>1768</v>
      </c>
      <c r="D33" s="340">
        <v>0</v>
      </c>
      <c r="E33" s="340">
        <v>0</v>
      </c>
      <c r="F33" s="341">
        <f t="shared" si="0"/>
        <v>0</v>
      </c>
      <c r="G33" s="341">
        <f t="shared" si="1"/>
        <v>0</v>
      </c>
    </row>
    <row r="34" spans="1:7" ht="90">
      <c r="A34" s="345" t="s">
        <v>1800</v>
      </c>
      <c r="B34" s="338">
        <v>2</v>
      </c>
      <c r="C34" s="339" t="s">
        <v>1768</v>
      </c>
      <c r="D34" s="340">
        <v>0</v>
      </c>
      <c r="E34" s="340">
        <v>0</v>
      </c>
      <c r="F34" s="341">
        <f t="shared" si="0"/>
        <v>0</v>
      </c>
      <c r="G34" s="341">
        <f t="shared" si="1"/>
        <v>0</v>
      </c>
    </row>
    <row r="35" spans="1:7" ht="45">
      <c r="A35" s="345" t="s">
        <v>1801</v>
      </c>
      <c r="B35" s="338">
        <v>7</v>
      </c>
      <c r="C35" s="339" t="s">
        <v>1768</v>
      </c>
      <c r="D35" s="340">
        <v>0</v>
      </c>
      <c r="E35" s="340">
        <v>0</v>
      </c>
      <c r="F35" s="341">
        <f t="shared" si="0"/>
        <v>0</v>
      </c>
      <c r="G35" s="341">
        <f t="shared" si="1"/>
        <v>0</v>
      </c>
    </row>
    <row r="36" spans="1:7" ht="105">
      <c r="A36" s="344" t="s">
        <v>1802</v>
      </c>
      <c r="B36" s="338">
        <v>8</v>
      </c>
      <c r="C36" s="339" t="s">
        <v>1768</v>
      </c>
      <c r="D36" s="340">
        <v>0</v>
      </c>
      <c r="E36" s="340">
        <v>0</v>
      </c>
      <c r="F36" s="341">
        <f t="shared" si="0"/>
        <v>0</v>
      </c>
      <c r="G36" s="341">
        <f t="shared" si="1"/>
        <v>0</v>
      </c>
    </row>
    <row r="37" spans="1:7" ht="105">
      <c r="A37" s="345" t="s">
        <v>1803</v>
      </c>
      <c r="B37" s="338">
        <v>5</v>
      </c>
      <c r="C37" s="339" t="s">
        <v>1768</v>
      </c>
      <c r="D37" s="340">
        <v>0</v>
      </c>
      <c r="E37" s="340">
        <v>0</v>
      </c>
      <c r="F37" s="341">
        <f t="shared" si="0"/>
        <v>0</v>
      </c>
      <c r="G37" s="341">
        <f t="shared" si="1"/>
        <v>0</v>
      </c>
    </row>
    <row r="38" spans="1:7" ht="105">
      <c r="A38" s="345" t="s">
        <v>1804</v>
      </c>
      <c r="B38" s="338">
        <v>1</v>
      </c>
      <c r="C38" s="339" t="s">
        <v>1768</v>
      </c>
      <c r="D38" s="340">
        <v>0</v>
      </c>
      <c r="E38" s="340">
        <v>0</v>
      </c>
      <c r="F38" s="341">
        <f t="shared" si="0"/>
        <v>0</v>
      </c>
      <c r="G38" s="341">
        <f t="shared" si="1"/>
        <v>0</v>
      </c>
    </row>
    <row r="39" spans="1:7" ht="45">
      <c r="A39" s="345" t="s">
        <v>1805</v>
      </c>
      <c r="B39" s="338">
        <v>1</v>
      </c>
      <c r="C39" s="339" t="s">
        <v>1768</v>
      </c>
      <c r="D39" s="340">
        <v>0</v>
      </c>
      <c r="E39" s="340">
        <v>0</v>
      </c>
      <c r="F39" s="341">
        <f t="shared" si="0"/>
        <v>0</v>
      </c>
      <c r="G39" s="341">
        <f t="shared" si="1"/>
        <v>0</v>
      </c>
    </row>
    <row r="40" spans="1:7" ht="45">
      <c r="A40" s="345" t="s">
        <v>1806</v>
      </c>
      <c r="B40" s="338">
        <v>5</v>
      </c>
      <c r="C40" s="339" t="s">
        <v>1768</v>
      </c>
      <c r="D40" s="340">
        <v>0</v>
      </c>
      <c r="E40" s="340">
        <v>0</v>
      </c>
      <c r="F40" s="341">
        <f t="shared" si="0"/>
        <v>0</v>
      </c>
      <c r="G40" s="341">
        <f t="shared" si="1"/>
        <v>0</v>
      </c>
    </row>
    <row r="41" spans="1:7" ht="75">
      <c r="A41" s="345" t="s">
        <v>1807</v>
      </c>
      <c r="B41" s="338">
        <v>14</v>
      </c>
      <c r="C41" s="339" t="s">
        <v>1768</v>
      </c>
      <c r="D41" s="340">
        <v>0</v>
      </c>
      <c r="E41" s="340">
        <v>0</v>
      </c>
      <c r="F41" s="341">
        <f t="shared" si="0"/>
        <v>0</v>
      </c>
      <c r="G41" s="341">
        <f t="shared" si="1"/>
        <v>0</v>
      </c>
    </row>
    <row r="42" spans="1:7" ht="75">
      <c r="A42" s="345" t="s">
        <v>1808</v>
      </c>
      <c r="B42" s="338">
        <v>65</v>
      </c>
      <c r="C42" s="339" t="s">
        <v>1768</v>
      </c>
      <c r="D42" s="340">
        <v>0</v>
      </c>
      <c r="E42" s="340">
        <v>0</v>
      </c>
      <c r="F42" s="341">
        <f t="shared" si="0"/>
        <v>0</v>
      </c>
      <c r="G42" s="341">
        <f t="shared" si="1"/>
        <v>0</v>
      </c>
    </row>
    <row r="43" spans="1:7" ht="105">
      <c r="A43" s="345" t="s">
        <v>1809</v>
      </c>
      <c r="B43" s="346">
        <v>2</v>
      </c>
      <c r="C43" s="339" t="s">
        <v>1768</v>
      </c>
      <c r="D43" s="340">
        <v>0</v>
      </c>
      <c r="E43" s="340">
        <v>0</v>
      </c>
      <c r="F43" s="341">
        <f t="shared" si="0"/>
        <v>0</v>
      </c>
      <c r="G43" s="341">
        <f t="shared" si="1"/>
        <v>0</v>
      </c>
    </row>
    <row r="44" spans="1:7" ht="120">
      <c r="A44" s="345" t="s">
        <v>1810</v>
      </c>
      <c r="B44" s="346">
        <v>5</v>
      </c>
      <c r="C44" s="339" t="s">
        <v>1768</v>
      </c>
      <c r="D44" s="340">
        <v>0</v>
      </c>
      <c r="E44" s="340">
        <v>0</v>
      </c>
      <c r="F44" s="341">
        <f t="shared" si="0"/>
        <v>0</v>
      </c>
      <c r="G44" s="341">
        <f t="shared" si="1"/>
        <v>0</v>
      </c>
    </row>
    <row r="45" spans="1:7" ht="105">
      <c r="A45" s="345" t="s">
        <v>1811</v>
      </c>
      <c r="B45" s="346">
        <v>2</v>
      </c>
      <c r="C45" s="339" t="s">
        <v>1768</v>
      </c>
      <c r="D45" s="340">
        <v>0</v>
      </c>
      <c r="E45" s="340">
        <v>0</v>
      </c>
      <c r="F45" s="341">
        <f t="shared" si="0"/>
        <v>0</v>
      </c>
      <c r="G45" s="341">
        <f t="shared" si="1"/>
        <v>0</v>
      </c>
    </row>
    <row r="46" spans="1:7" ht="120">
      <c r="A46" s="345" t="s">
        <v>1812</v>
      </c>
      <c r="B46" s="346">
        <v>16</v>
      </c>
      <c r="C46" s="339" t="s">
        <v>1768</v>
      </c>
      <c r="D46" s="340">
        <v>0</v>
      </c>
      <c r="E46" s="340">
        <v>0</v>
      </c>
      <c r="F46" s="341">
        <f t="shared" si="0"/>
        <v>0</v>
      </c>
      <c r="G46" s="341">
        <f t="shared" si="1"/>
        <v>0</v>
      </c>
    </row>
    <row r="47" spans="1:7" ht="105">
      <c r="A47" s="345" t="s">
        <v>1813</v>
      </c>
      <c r="B47" s="346">
        <v>5</v>
      </c>
      <c r="C47" s="339" t="s">
        <v>1768</v>
      </c>
      <c r="D47" s="340">
        <v>0</v>
      </c>
      <c r="E47" s="340">
        <v>0</v>
      </c>
      <c r="F47" s="341">
        <f t="shared" si="0"/>
        <v>0</v>
      </c>
      <c r="G47" s="341">
        <f t="shared" si="1"/>
        <v>0</v>
      </c>
    </row>
    <row r="48" spans="1:7" ht="150">
      <c r="A48" s="344" t="s">
        <v>1814</v>
      </c>
      <c r="B48" s="338">
        <v>5</v>
      </c>
      <c r="C48" s="339" t="s">
        <v>1768</v>
      </c>
      <c r="D48" s="340">
        <v>0</v>
      </c>
      <c r="E48" s="340">
        <v>0</v>
      </c>
      <c r="F48" s="341">
        <f t="shared" si="0"/>
        <v>0</v>
      </c>
      <c r="G48" s="341">
        <f t="shared" si="1"/>
        <v>0</v>
      </c>
    </row>
    <row r="49" spans="1:7" ht="105">
      <c r="A49" s="345" t="s">
        <v>1815</v>
      </c>
      <c r="B49" s="338">
        <v>2</v>
      </c>
      <c r="C49" s="339" t="s">
        <v>1768</v>
      </c>
      <c r="D49" s="340">
        <v>0</v>
      </c>
      <c r="E49" s="340">
        <v>0</v>
      </c>
      <c r="F49" s="341">
        <f t="shared" si="0"/>
        <v>0</v>
      </c>
      <c r="G49" s="341">
        <f t="shared" si="1"/>
        <v>0</v>
      </c>
    </row>
    <row r="50" spans="1:7" ht="45">
      <c r="A50" s="345" t="s">
        <v>1816</v>
      </c>
      <c r="B50" s="338">
        <v>5</v>
      </c>
      <c r="C50" s="339" t="s">
        <v>1768</v>
      </c>
      <c r="D50" s="340">
        <v>0</v>
      </c>
      <c r="E50" s="340">
        <v>0</v>
      </c>
      <c r="F50" s="341">
        <f t="shared" si="0"/>
        <v>0</v>
      </c>
      <c r="G50" s="341">
        <f t="shared" si="1"/>
        <v>0</v>
      </c>
    </row>
    <row r="51" spans="1:7" ht="60">
      <c r="A51" s="345" t="s">
        <v>1817</v>
      </c>
      <c r="B51" s="338">
        <v>18</v>
      </c>
      <c r="C51" s="339" t="s">
        <v>1768</v>
      </c>
      <c r="D51" s="340">
        <v>0</v>
      </c>
      <c r="E51" s="340">
        <v>0</v>
      </c>
      <c r="F51" s="341">
        <f t="shared" si="0"/>
        <v>0</v>
      </c>
      <c r="G51" s="341">
        <f t="shared" si="1"/>
        <v>0</v>
      </c>
    </row>
    <row r="52" spans="1:7" ht="90">
      <c r="A52" s="345" t="s">
        <v>1818</v>
      </c>
      <c r="B52" s="338">
        <v>5</v>
      </c>
      <c r="C52" s="339" t="s">
        <v>1768</v>
      </c>
      <c r="D52" s="340">
        <v>0</v>
      </c>
      <c r="E52" s="340">
        <v>0</v>
      </c>
      <c r="F52" s="341">
        <f t="shared" si="0"/>
        <v>0</v>
      </c>
      <c r="G52" s="341">
        <f t="shared" si="1"/>
        <v>0</v>
      </c>
    </row>
    <row r="53" spans="1:7" ht="75">
      <c r="A53" s="345" t="s">
        <v>1819</v>
      </c>
      <c r="B53" s="338">
        <v>2</v>
      </c>
      <c r="C53" s="339" t="s">
        <v>1768</v>
      </c>
      <c r="D53" s="340">
        <v>0</v>
      </c>
      <c r="E53" s="340">
        <v>0</v>
      </c>
      <c r="F53" s="341">
        <f t="shared" si="0"/>
        <v>0</v>
      </c>
      <c r="G53" s="341">
        <f t="shared" si="1"/>
        <v>0</v>
      </c>
    </row>
    <row r="54" spans="1:7" ht="45">
      <c r="A54" s="345" t="s">
        <v>1820</v>
      </c>
      <c r="B54" s="338">
        <v>1</v>
      </c>
      <c r="C54" s="339" t="s">
        <v>1768</v>
      </c>
      <c r="D54" s="340">
        <v>0</v>
      </c>
      <c r="E54" s="340">
        <v>0</v>
      </c>
      <c r="F54" s="341">
        <f t="shared" si="0"/>
        <v>0</v>
      </c>
      <c r="G54" s="341">
        <f t="shared" si="1"/>
        <v>0</v>
      </c>
    </row>
    <row r="55" spans="1:7" ht="60">
      <c r="A55" s="345" t="s">
        <v>1821</v>
      </c>
      <c r="B55" s="338">
        <v>1</v>
      </c>
      <c r="C55" s="339" t="s">
        <v>1768</v>
      </c>
      <c r="D55" s="340">
        <v>0</v>
      </c>
      <c r="E55" s="340">
        <v>0</v>
      </c>
      <c r="F55" s="341">
        <f t="shared" si="0"/>
        <v>0</v>
      </c>
      <c r="G55" s="341">
        <f t="shared" si="1"/>
        <v>0</v>
      </c>
    </row>
    <row r="56" spans="1:7" ht="60">
      <c r="A56" s="345" t="s">
        <v>1822</v>
      </c>
      <c r="B56" s="338">
        <v>14</v>
      </c>
      <c r="C56" s="339" t="s">
        <v>1768</v>
      </c>
      <c r="D56" s="340">
        <v>0</v>
      </c>
      <c r="E56" s="340">
        <v>0</v>
      </c>
      <c r="F56" s="341">
        <f t="shared" si="0"/>
        <v>0</v>
      </c>
      <c r="G56" s="341">
        <f t="shared" si="1"/>
        <v>0</v>
      </c>
    </row>
    <row r="57" spans="1:7" ht="75">
      <c r="A57" s="345" t="s">
        <v>1823</v>
      </c>
      <c r="B57" s="338">
        <v>16</v>
      </c>
      <c r="C57" s="339" t="s">
        <v>1768</v>
      </c>
      <c r="D57" s="340">
        <v>0</v>
      </c>
      <c r="E57" s="340">
        <v>0</v>
      </c>
      <c r="F57" s="341">
        <f t="shared" si="0"/>
        <v>0</v>
      </c>
      <c r="G57" s="341">
        <f t="shared" si="1"/>
        <v>0</v>
      </c>
    </row>
    <row r="58" spans="1:7" ht="60">
      <c r="A58" s="345" t="s">
        <v>1824</v>
      </c>
      <c r="B58" s="346">
        <v>16</v>
      </c>
      <c r="C58" s="339" t="s">
        <v>1768</v>
      </c>
      <c r="D58" s="340">
        <v>0</v>
      </c>
      <c r="E58" s="340">
        <v>0</v>
      </c>
      <c r="F58" s="341">
        <f t="shared" si="0"/>
        <v>0</v>
      </c>
      <c r="G58" s="341">
        <f t="shared" si="1"/>
        <v>0</v>
      </c>
    </row>
    <row r="59" spans="1:7" ht="60">
      <c r="A59" s="345" t="s">
        <v>1825</v>
      </c>
      <c r="B59" s="338">
        <v>14</v>
      </c>
      <c r="C59" s="339" t="s">
        <v>1768</v>
      </c>
      <c r="D59" s="340">
        <v>0</v>
      </c>
      <c r="E59" s="340">
        <v>0</v>
      </c>
      <c r="F59" s="341">
        <f t="shared" si="0"/>
        <v>0</v>
      </c>
      <c r="G59" s="341">
        <f t="shared" si="1"/>
        <v>0</v>
      </c>
    </row>
    <row r="60" spans="1:7" ht="60">
      <c r="A60" s="345" t="s">
        <v>1826</v>
      </c>
      <c r="B60" s="338">
        <v>16</v>
      </c>
      <c r="C60" s="339" t="s">
        <v>1768</v>
      </c>
      <c r="D60" s="340">
        <v>0</v>
      </c>
      <c r="E60" s="340">
        <v>0</v>
      </c>
      <c r="F60" s="341">
        <f t="shared" si="0"/>
        <v>0</v>
      </c>
      <c r="G60" s="341">
        <f t="shared" si="1"/>
        <v>0</v>
      </c>
    </row>
    <row r="61" spans="1:7" ht="45">
      <c r="A61" s="345" t="s">
        <v>1827</v>
      </c>
      <c r="B61" s="338">
        <v>5</v>
      </c>
      <c r="C61" s="339" t="s">
        <v>1768</v>
      </c>
      <c r="D61" s="340">
        <v>0</v>
      </c>
      <c r="E61" s="340">
        <v>0</v>
      </c>
      <c r="F61" s="341">
        <f t="shared" si="0"/>
        <v>0</v>
      </c>
      <c r="G61" s="341">
        <f t="shared" si="1"/>
        <v>0</v>
      </c>
    </row>
    <row r="62" spans="1:7" ht="30">
      <c r="A62" s="337" t="s">
        <v>1828</v>
      </c>
      <c r="B62" s="338">
        <v>21</v>
      </c>
      <c r="C62" s="339" t="s">
        <v>1768</v>
      </c>
      <c r="D62" s="340">
        <v>0</v>
      </c>
      <c r="E62" s="340">
        <v>0</v>
      </c>
      <c r="F62" s="341">
        <f t="shared" si="0"/>
        <v>0</v>
      </c>
      <c r="G62" s="341">
        <f t="shared" si="1"/>
        <v>0</v>
      </c>
    </row>
    <row r="63" spans="1:7" ht="30">
      <c r="A63" s="337" t="s">
        <v>1829</v>
      </c>
      <c r="B63" s="338">
        <v>159</v>
      </c>
      <c r="C63" s="339" t="s">
        <v>1772</v>
      </c>
      <c r="D63" s="340">
        <v>0</v>
      </c>
      <c r="E63" s="340">
        <v>0</v>
      </c>
      <c r="F63" s="341">
        <f t="shared" si="0"/>
        <v>0</v>
      </c>
      <c r="G63" s="341">
        <f t="shared" si="1"/>
        <v>0</v>
      </c>
    </row>
    <row r="64" spans="1:7">
      <c r="A64" s="337" t="s">
        <v>1830</v>
      </c>
      <c r="B64" s="338">
        <v>1</v>
      </c>
      <c r="C64" s="339" t="s">
        <v>1768</v>
      </c>
      <c r="D64" s="340">
        <v>0</v>
      </c>
      <c r="E64" s="340">
        <v>0</v>
      </c>
      <c r="F64" s="341">
        <f t="shared" si="0"/>
        <v>0</v>
      </c>
      <c r="G64" s="341">
        <f t="shared" si="1"/>
        <v>0</v>
      </c>
    </row>
    <row r="65" spans="1:7" ht="45">
      <c r="A65" s="337" t="s">
        <v>1831</v>
      </c>
      <c r="B65" s="338">
        <v>9</v>
      </c>
      <c r="C65" s="339" t="s">
        <v>1768</v>
      </c>
      <c r="D65" s="340">
        <v>0</v>
      </c>
      <c r="E65" s="340">
        <v>0</v>
      </c>
      <c r="F65" s="341">
        <f t="shared" si="0"/>
        <v>0</v>
      </c>
      <c r="G65" s="341">
        <f t="shared" si="1"/>
        <v>0</v>
      </c>
    </row>
    <row r="66" spans="1:7" ht="45">
      <c r="A66" s="337" t="s">
        <v>1832</v>
      </c>
      <c r="B66" s="338">
        <v>11</v>
      </c>
      <c r="C66" s="339" t="s">
        <v>1768</v>
      </c>
      <c r="D66" s="340">
        <v>0</v>
      </c>
      <c r="E66" s="340">
        <v>0</v>
      </c>
      <c r="F66" s="341">
        <f t="shared" si="0"/>
        <v>0</v>
      </c>
      <c r="G66" s="341">
        <f t="shared" si="1"/>
        <v>0</v>
      </c>
    </row>
    <row r="67" spans="1:7" ht="45">
      <c r="A67" s="337" t="s">
        <v>1833</v>
      </c>
      <c r="B67" s="338">
        <v>2</v>
      </c>
      <c r="C67" s="339" t="s">
        <v>1768</v>
      </c>
      <c r="D67" s="340">
        <v>0</v>
      </c>
      <c r="E67" s="340">
        <v>0</v>
      </c>
      <c r="F67" s="341">
        <f t="shared" si="0"/>
        <v>0</v>
      </c>
      <c r="G67" s="341">
        <f t="shared" si="1"/>
        <v>0</v>
      </c>
    </row>
    <row r="68" spans="1:7" ht="30">
      <c r="A68" s="337" t="s">
        <v>1834</v>
      </c>
      <c r="B68" s="338">
        <v>1</v>
      </c>
      <c r="C68" s="339" t="s">
        <v>1768</v>
      </c>
      <c r="D68" s="340">
        <v>0</v>
      </c>
      <c r="E68" s="340">
        <v>0</v>
      </c>
      <c r="F68" s="341">
        <f t="shared" si="0"/>
        <v>0</v>
      </c>
      <c r="G68" s="341">
        <f t="shared" si="1"/>
        <v>0</v>
      </c>
    </row>
    <row r="69" spans="1:7" ht="30">
      <c r="A69" s="337" t="s">
        <v>1835</v>
      </c>
      <c r="B69" s="338">
        <v>7</v>
      </c>
      <c r="C69" s="339" t="s">
        <v>1768</v>
      </c>
      <c r="D69" s="340">
        <v>0</v>
      </c>
      <c r="E69" s="340">
        <v>0</v>
      </c>
      <c r="F69" s="341">
        <f t="shared" si="0"/>
        <v>0</v>
      </c>
      <c r="G69" s="341">
        <f t="shared" si="1"/>
        <v>0</v>
      </c>
    </row>
    <row r="70" spans="1:7" ht="90">
      <c r="A70" s="337" t="s">
        <v>1836</v>
      </c>
      <c r="B70" s="338">
        <v>1</v>
      </c>
      <c r="C70" s="339" t="s">
        <v>1264</v>
      </c>
      <c r="D70" s="340">
        <v>0</v>
      </c>
      <c r="E70" s="340">
        <v>0</v>
      </c>
      <c r="F70" s="341">
        <f t="shared" si="0"/>
        <v>0</v>
      </c>
      <c r="G70" s="341">
        <f t="shared" si="1"/>
        <v>0</v>
      </c>
    </row>
    <row r="71" spans="1:7">
      <c r="A71" s="337"/>
      <c r="B71" s="338"/>
    </row>
    <row r="72" spans="1:7" s="347" customFormat="1" ht="14.25">
      <c r="A72" s="329" t="s">
        <v>1837</v>
      </c>
      <c r="B72" s="330"/>
      <c r="C72" s="329"/>
      <c r="D72" s="331"/>
      <c r="E72" s="331"/>
      <c r="F72" s="331">
        <f>ROUND(SUM(F3:F71),0)</f>
        <v>0</v>
      </c>
      <c r="G72" s="331">
        <f>ROUND(SUM(G3:G71),0)</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J300"/>
  <sheetViews>
    <sheetView workbookViewId="0">
      <selection activeCell="G297" sqref="G297"/>
    </sheetView>
  </sheetViews>
  <sheetFormatPr defaultRowHeight="15"/>
  <cols>
    <col min="1" max="1" width="9.140625" style="172"/>
    <col min="2" max="2" width="24.42578125" style="172" bestFit="1" customWidth="1"/>
    <col min="3" max="3" width="35.7109375" style="223" customWidth="1"/>
    <col min="4" max="6" width="9.140625" style="172"/>
    <col min="7" max="7" width="10.140625" style="128" bestFit="1" customWidth="1"/>
    <col min="8" max="9" width="11.28515625" style="128" bestFit="1" customWidth="1"/>
    <col min="10" max="10" width="9.140625" style="128"/>
    <col min="11" max="16384" width="9.140625" style="172"/>
  </cols>
  <sheetData>
    <row r="1" spans="1:10" ht="15.75" thickBot="1">
      <c r="A1" s="18" t="s">
        <v>63</v>
      </c>
      <c r="B1" s="18" t="s">
        <v>64</v>
      </c>
      <c r="C1" s="249" t="s">
        <v>65</v>
      </c>
      <c r="D1" s="18" t="s">
        <v>66</v>
      </c>
      <c r="E1" s="18" t="s">
        <v>67</v>
      </c>
      <c r="F1" s="18"/>
      <c r="G1" s="252" t="s">
        <v>68</v>
      </c>
      <c r="H1" s="252" t="s">
        <v>69</v>
      </c>
      <c r="I1" s="252" t="s">
        <v>70</v>
      </c>
      <c r="J1" s="252" t="s">
        <v>71</v>
      </c>
    </row>
    <row r="2" spans="1:10" ht="16.5" thickTop="1">
      <c r="A2" s="19"/>
      <c r="B2" s="20"/>
      <c r="C2" s="250"/>
      <c r="D2" s="20"/>
      <c r="E2" s="20"/>
      <c r="F2" s="20"/>
      <c r="G2" s="253"/>
      <c r="H2" s="253"/>
      <c r="I2" s="253"/>
      <c r="J2" s="253"/>
    </row>
    <row r="3" spans="1:10" ht="15.75">
      <c r="A3" s="21" t="s">
        <v>72</v>
      </c>
    </row>
    <row r="5" spans="1:10">
      <c r="C5" s="224" t="s">
        <v>73</v>
      </c>
    </row>
    <row r="6" spans="1:10">
      <c r="C6" s="224" t="s">
        <v>74</v>
      </c>
    </row>
    <row r="7" spans="1:10">
      <c r="C7" s="224" t="s">
        <v>75</v>
      </c>
    </row>
    <row r="8" spans="1:10">
      <c r="C8" s="224" t="s">
        <v>76</v>
      </c>
    </row>
    <row r="9" spans="1:10">
      <c r="C9" s="224" t="s">
        <v>77</v>
      </c>
    </row>
    <row r="10" spans="1:10">
      <c r="C10" s="224" t="s">
        <v>78</v>
      </c>
    </row>
    <row r="11" spans="1:10">
      <c r="C11" s="224" t="s">
        <v>79</v>
      </c>
    </row>
    <row r="12" spans="1:10">
      <c r="C12" s="224" t="s">
        <v>80</v>
      </c>
    </row>
    <row r="13" spans="1:10">
      <c r="C13" s="224" t="s">
        <v>81</v>
      </c>
    </row>
    <row r="14" spans="1:10">
      <c r="C14" s="224" t="s">
        <v>82</v>
      </c>
    </row>
    <row r="15" spans="1:10">
      <c r="A15" s="22">
        <v>1</v>
      </c>
      <c r="B15" s="23" t="s">
        <v>83</v>
      </c>
      <c r="C15" s="224" t="s">
        <v>84</v>
      </c>
      <c r="D15" s="24">
        <f>ROUND( 1200,0 )</f>
        <v>1200</v>
      </c>
      <c r="E15" s="22" t="s">
        <v>85</v>
      </c>
      <c r="F15" s="22" t="s">
        <v>86</v>
      </c>
      <c r="G15" s="254">
        <v>0</v>
      </c>
      <c r="H15" s="256">
        <v>0</v>
      </c>
    </row>
    <row r="16" spans="1:10">
      <c r="F16" s="22" t="s">
        <v>87</v>
      </c>
      <c r="G16" s="254">
        <v>0</v>
      </c>
      <c r="I16" s="256">
        <v>0</v>
      </c>
    </row>
    <row r="17" spans="1:10">
      <c r="F17" s="23" t="s">
        <v>88</v>
      </c>
      <c r="G17" s="255">
        <v>0</v>
      </c>
      <c r="J17" s="256">
        <v>0</v>
      </c>
    </row>
    <row r="20" spans="1:10">
      <c r="C20" s="224" t="s">
        <v>579</v>
      </c>
    </row>
    <row r="21" spans="1:10">
      <c r="C21" s="224" t="s">
        <v>580</v>
      </c>
    </row>
    <row r="22" spans="1:10">
      <c r="C22" s="224" t="s">
        <v>1635</v>
      </c>
    </row>
    <row r="23" spans="1:10">
      <c r="C23" s="224" t="s">
        <v>1636</v>
      </c>
    </row>
    <row r="24" spans="1:10">
      <c r="C24" s="224" t="s">
        <v>1637</v>
      </c>
    </row>
    <row r="25" spans="1:10">
      <c r="C25" s="224" t="s">
        <v>1638</v>
      </c>
    </row>
    <row r="26" spans="1:10">
      <c r="C26" s="224" t="s">
        <v>1639</v>
      </c>
    </row>
    <row r="27" spans="1:10">
      <c r="A27" s="22">
        <v>2</v>
      </c>
      <c r="B27" s="23" t="s">
        <v>1640</v>
      </c>
      <c r="C27" s="224"/>
      <c r="D27" s="24">
        <f>ROUND( 1200,0 )</f>
        <v>1200</v>
      </c>
      <c r="E27" s="22" t="s">
        <v>85</v>
      </c>
      <c r="F27" s="22" t="s">
        <v>86</v>
      </c>
      <c r="G27" s="254">
        <v>0</v>
      </c>
      <c r="H27" s="256">
        <v>0</v>
      </c>
    </row>
    <row r="28" spans="1:10">
      <c r="F28" s="22" t="s">
        <v>87</v>
      </c>
      <c r="G28" s="254">
        <v>0</v>
      </c>
      <c r="I28" s="256">
        <v>0</v>
      </c>
    </row>
    <row r="29" spans="1:10">
      <c r="F29" s="23" t="s">
        <v>88</v>
      </c>
      <c r="G29" s="255">
        <v>0</v>
      </c>
      <c r="J29" s="256">
        <v>0</v>
      </c>
    </row>
    <row r="32" spans="1:10">
      <c r="C32" s="224" t="s">
        <v>579</v>
      </c>
    </row>
    <row r="33" spans="1:10">
      <c r="C33" s="224" t="s">
        <v>580</v>
      </c>
    </row>
    <row r="34" spans="1:10">
      <c r="C34" s="224" t="s">
        <v>1635</v>
      </c>
    </row>
    <row r="35" spans="1:10">
      <c r="C35" s="224" t="s">
        <v>1636</v>
      </c>
    </row>
    <row r="36" spans="1:10">
      <c r="C36" s="224" t="s">
        <v>1641</v>
      </c>
    </row>
    <row r="37" spans="1:10">
      <c r="C37" s="224" t="s">
        <v>1642</v>
      </c>
    </row>
    <row r="38" spans="1:10">
      <c r="C38" s="224" t="s">
        <v>1643</v>
      </c>
    </row>
    <row r="39" spans="1:10">
      <c r="C39" s="224" t="s">
        <v>1644</v>
      </c>
    </row>
    <row r="40" spans="1:10">
      <c r="A40" s="22">
        <v>3</v>
      </c>
      <c r="B40" s="23" t="s">
        <v>1645</v>
      </c>
      <c r="C40" s="224"/>
      <c r="D40" s="27">
        <f>ROUND( 30,2 )</f>
        <v>30</v>
      </c>
      <c r="E40" s="22" t="s">
        <v>85</v>
      </c>
      <c r="F40" s="22" t="s">
        <v>86</v>
      </c>
      <c r="G40" s="254">
        <v>0</v>
      </c>
      <c r="H40" s="256">
        <v>0</v>
      </c>
    </row>
    <row r="41" spans="1:10">
      <c r="F41" s="22" t="s">
        <v>87</v>
      </c>
      <c r="G41" s="254">
        <v>0</v>
      </c>
      <c r="I41" s="256">
        <v>0</v>
      </c>
    </row>
    <row r="42" spans="1:10">
      <c r="F42" s="23" t="s">
        <v>88</v>
      </c>
      <c r="G42" s="255">
        <v>0</v>
      </c>
      <c r="J42" s="256">
        <v>0</v>
      </c>
    </row>
    <row r="45" spans="1:10">
      <c r="C45" s="224" t="s">
        <v>579</v>
      </c>
    </row>
    <row r="46" spans="1:10">
      <c r="C46" s="224" t="s">
        <v>580</v>
      </c>
    </row>
    <row r="47" spans="1:10">
      <c r="C47" s="224" t="s">
        <v>1635</v>
      </c>
    </row>
    <row r="48" spans="1:10">
      <c r="C48" s="224" t="s">
        <v>1636</v>
      </c>
    </row>
    <row r="49" spans="1:10">
      <c r="C49" s="224" t="s">
        <v>1641</v>
      </c>
    </row>
    <row r="50" spans="1:10">
      <c r="C50" s="224" t="s">
        <v>1646</v>
      </c>
    </row>
    <row r="51" spans="1:10">
      <c r="C51" s="224" t="s">
        <v>1647</v>
      </c>
    </row>
    <row r="52" spans="1:10">
      <c r="A52" s="22">
        <v>4</v>
      </c>
      <c r="B52" s="23" t="s">
        <v>1648</v>
      </c>
      <c r="C52" s="224"/>
      <c r="D52" s="27">
        <f>ROUND( 30,2 )</f>
        <v>30</v>
      </c>
      <c r="E52" s="22" t="s">
        <v>85</v>
      </c>
      <c r="F52" s="22" t="s">
        <v>86</v>
      </c>
      <c r="G52" s="254">
        <v>0</v>
      </c>
      <c r="H52" s="256">
        <v>0</v>
      </c>
    </row>
    <row r="53" spans="1:10">
      <c r="F53" s="22" t="s">
        <v>87</v>
      </c>
      <c r="G53" s="254">
        <v>0</v>
      </c>
      <c r="I53" s="256">
        <v>0</v>
      </c>
    </row>
    <row r="54" spans="1:10">
      <c r="F54" s="23" t="s">
        <v>88</v>
      </c>
      <c r="G54" s="255">
        <v>0</v>
      </c>
      <c r="J54" s="256">
        <v>0</v>
      </c>
    </row>
    <row r="57" spans="1:10">
      <c r="C57" s="224" t="s">
        <v>89</v>
      </c>
    </row>
    <row r="58" spans="1:10">
      <c r="C58" s="224" t="s">
        <v>90</v>
      </c>
    </row>
    <row r="59" spans="1:10">
      <c r="C59" s="224" t="s">
        <v>91</v>
      </c>
    </row>
    <row r="60" spans="1:10">
      <c r="C60" s="224" t="s">
        <v>92</v>
      </c>
    </row>
    <row r="61" spans="1:10">
      <c r="C61" s="224" t="s">
        <v>93</v>
      </c>
    </row>
    <row r="62" spans="1:10">
      <c r="C62" s="224" t="s">
        <v>94</v>
      </c>
    </row>
    <row r="63" spans="1:10">
      <c r="C63" s="224" t="s">
        <v>95</v>
      </c>
    </row>
    <row r="64" spans="1:10">
      <c r="C64" s="224" t="s">
        <v>96</v>
      </c>
    </row>
    <row r="65" spans="1:10">
      <c r="C65" s="224" t="s">
        <v>97</v>
      </c>
    </row>
    <row r="66" spans="1:10">
      <c r="C66" s="224" t="s">
        <v>98</v>
      </c>
    </row>
    <row r="67" spans="1:10">
      <c r="C67" s="224" t="s">
        <v>99</v>
      </c>
    </row>
    <row r="68" spans="1:10">
      <c r="C68" s="224" t="s">
        <v>100</v>
      </c>
    </row>
    <row r="69" spans="1:10">
      <c r="C69" s="224" t="s">
        <v>101</v>
      </c>
    </row>
    <row r="70" spans="1:10">
      <c r="C70" s="224" t="s">
        <v>102</v>
      </c>
    </row>
    <row r="71" spans="1:10">
      <c r="A71" s="22">
        <v>5</v>
      </c>
      <c r="B71" s="23" t="s">
        <v>1649</v>
      </c>
      <c r="C71" s="224"/>
      <c r="D71" s="24">
        <f>ROUND( 820,0 )</f>
        <v>820</v>
      </c>
      <c r="E71" s="22" t="s">
        <v>85</v>
      </c>
      <c r="F71" s="22" t="s">
        <v>86</v>
      </c>
      <c r="G71" s="254">
        <v>0</v>
      </c>
      <c r="H71" s="256">
        <f>ROUND( D$71*G71,0 )</f>
        <v>0</v>
      </c>
    </row>
    <row r="72" spans="1:10">
      <c r="F72" s="22" t="s">
        <v>87</v>
      </c>
      <c r="G72" s="254">
        <v>0</v>
      </c>
      <c r="I72" s="256">
        <f>ROUND( D$71*G72,0 )</f>
        <v>0</v>
      </c>
    </row>
    <row r="73" spans="1:10">
      <c r="F73" s="23" t="s">
        <v>88</v>
      </c>
      <c r="G73" s="255">
        <f>ROUND( 0,2 )</f>
        <v>0</v>
      </c>
      <c r="J73" s="256">
        <f>ROUND( D$71*G73,2 )</f>
        <v>0</v>
      </c>
    </row>
    <row r="76" spans="1:10">
      <c r="C76" s="224" t="s">
        <v>89</v>
      </c>
    </row>
    <row r="77" spans="1:10">
      <c r="C77" s="224" t="s">
        <v>90</v>
      </c>
    </row>
    <row r="78" spans="1:10">
      <c r="C78" s="224" t="s">
        <v>91</v>
      </c>
    </row>
    <row r="79" spans="1:10">
      <c r="C79" s="224" t="s">
        <v>92</v>
      </c>
    </row>
    <row r="80" spans="1:10">
      <c r="C80" s="224" t="s">
        <v>93</v>
      </c>
    </row>
    <row r="81" spans="1:10">
      <c r="C81" s="224" t="s">
        <v>94</v>
      </c>
    </row>
    <row r="82" spans="1:10">
      <c r="C82" s="224" t="s">
        <v>95</v>
      </c>
    </row>
    <row r="83" spans="1:10">
      <c r="C83" s="224" t="s">
        <v>96</v>
      </c>
    </row>
    <row r="84" spans="1:10">
      <c r="C84" s="224" t="s">
        <v>97</v>
      </c>
    </row>
    <row r="85" spans="1:10">
      <c r="C85" s="224" t="s">
        <v>98</v>
      </c>
    </row>
    <row r="86" spans="1:10">
      <c r="C86" s="224" t="s">
        <v>99</v>
      </c>
    </row>
    <row r="87" spans="1:10">
      <c r="C87" s="224" t="s">
        <v>100</v>
      </c>
    </row>
    <row r="88" spans="1:10">
      <c r="C88" s="224" t="s">
        <v>101</v>
      </c>
    </row>
    <row r="89" spans="1:10">
      <c r="C89" s="224" t="s">
        <v>104</v>
      </c>
    </row>
    <row r="90" spans="1:10">
      <c r="A90" s="22">
        <v>6</v>
      </c>
      <c r="B90" s="23" t="s">
        <v>1649</v>
      </c>
      <c r="C90" s="224" t="s">
        <v>105</v>
      </c>
      <c r="D90" s="27">
        <f>ROUND( 15,2 )</f>
        <v>15</v>
      </c>
      <c r="E90" s="22" t="s">
        <v>85</v>
      </c>
      <c r="F90" s="22" t="s">
        <v>86</v>
      </c>
      <c r="G90" s="254">
        <v>0</v>
      </c>
      <c r="H90" s="256">
        <f>ROUND( D$90*G90,0 )</f>
        <v>0</v>
      </c>
    </row>
    <row r="91" spans="1:10">
      <c r="F91" s="22" t="s">
        <v>87</v>
      </c>
      <c r="G91" s="254">
        <v>0</v>
      </c>
      <c r="I91" s="256">
        <f>ROUND( D$90*G91,0 )</f>
        <v>0</v>
      </c>
    </row>
    <row r="92" spans="1:10">
      <c r="F92" s="23" t="s">
        <v>88</v>
      </c>
      <c r="G92" s="255">
        <f>ROUND( 0,2 )</f>
        <v>0</v>
      </c>
      <c r="J92" s="256">
        <f>ROUND( D$90*G92,2 )</f>
        <v>0</v>
      </c>
    </row>
    <row r="95" spans="1:10">
      <c r="C95" s="224" t="s">
        <v>89</v>
      </c>
    </row>
    <row r="96" spans="1:10">
      <c r="C96" s="224" t="s">
        <v>90</v>
      </c>
    </row>
    <row r="97" spans="1:10">
      <c r="C97" s="224" t="s">
        <v>91</v>
      </c>
    </row>
    <row r="98" spans="1:10">
      <c r="C98" s="224" t="s">
        <v>92</v>
      </c>
    </row>
    <row r="99" spans="1:10">
      <c r="C99" s="224" t="s">
        <v>93</v>
      </c>
    </row>
    <row r="100" spans="1:10">
      <c r="C100" s="224" t="s">
        <v>94</v>
      </c>
    </row>
    <row r="101" spans="1:10">
      <c r="C101" s="224" t="s">
        <v>95</v>
      </c>
    </row>
    <row r="102" spans="1:10">
      <c r="C102" s="224" t="s">
        <v>96</v>
      </c>
    </row>
    <row r="103" spans="1:10">
      <c r="C103" s="224" t="s">
        <v>97</v>
      </c>
    </row>
    <row r="104" spans="1:10">
      <c r="C104" s="224" t="s">
        <v>98</v>
      </c>
    </row>
    <row r="105" spans="1:10">
      <c r="C105" s="224" t="s">
        <v>99</v>
      </c>
    </row>
    <row r="106" spans="1:10">
      <c r="C106" s="224" t="s">
        <v>100</v>
      </c>
    </row>
    <row r="107" spans="1:10">
      <c r="C107" s="224" t="s">
        <v>101</v>
      </c>
    </row>
    <row r="108" spans="1:10">
      <c r="C108" s="224" t="s">
        <v>106</v>
      </c>
    </row>
    <row r="109" spans="1:10">
      <c r="A109" s="22">
        <v>7</v>
      </c>
      <c r="B109" s="23" t="s">
        <v>1650</v>
      </c>
      <c r="C109" s="224" t="s">
        <v>107</v>
      </c>
      <c r="D109" s="24">
        <f>ROUND( 160,0 )</f>
        <v>160</v>
      </c>
      <c r="E109" s="22" t="s">
        <v>85</v>
      </c>
      <c r="F109" s="22" t="s">
        <v>86</v>
      </c>
      <c r="G109" s="254">
        <v>0</v>
      </c>
      <c r="H109" s="256">
        <f>ROUND( D$109*G109,0 )</f>
        <v>0</v>
      </c>
    </row>
    <row r="110" spans="1:10">
      <c r="F110" s="22" t="s">
        <v>87</v>
      </c>
      <c r="G110" s="254">
        <v>0</v>
      </c>
      <c r="I110" s="256">
        <f>ROUND( D$109*G110,0 )</f>
        <v>0</v>
      </c>
    </row>
    <row r="111" spans="1:10">
      <c r="F111" s="23" t="s">
        <v>88</v>
      </c>
      <c r="G111" s="255">
        <f>ROUND( 0,2 )</f>
        <v>0</v>
      </c>
      <c r="J111" s="256">
        <f>ROUND( D$109*G111,2 )</f>
        <v>0</v>
      </c>
    </row>
    <row r="114" spans="3:3">
      <c r="C114" s="224" t="s">
        <v>108</v>
      </c>
    </row>
    <row r="115" spans="3:3">
      <c r="C115" s="224" t="s">
        <v>109</v>
      </c>
    </row>
    <row r="116" spans="3:3">
      <c r="C116" s="224" t="s">
        <v>110</v>
      </c>
    </row>
    <row r="117" spans="3:3">
      <c r="C117" s="224" t="s">
        <v>111</v>
      </c>
    </row>
    <row r="118" spans="3:3">
      <c r="C118" s="224" t="s">
        <v>112</v>
      </c>
    </row>
    <row r="119" spans="3:3">
      <c r="C119" s="224" t="s">
        <v>113</v>
      </c>
    </row>
    <row r="120" spans="3:3">
      <c r="C120" s="224" t="s">
        <v>114</v>
      </c>
    </row>
    <row r="121" spans="3:3">
      <c r="C121" s="224" t="s">
        <v>115</v>
      </c>
    </row>
    <row r="122" spans="3:3">
      <c r="C122" s="224" t="s">
        <v>116</v>
      </c>
    </row>
    <row r="123" spans="3:3">
      <c r="C123" s="224" t="s">
        <v>117</v>
      </c>
    </row>
    <row r="124" spans="3:3">
      <c r="C124" s="224" t="s">
        <v>118</v>
      </c>
    </row>
    <row r="125" spans="3:3">
      <c r="C125" s="224" t="s">
        <v>99</v>
      </c>
    </row>
    <row r="126" spans="3:3">
      <c r="C126" s="224" t="s">
        <v>100</v>
      </c>
    </row>
    <row r="127" spans="3:3">
      <c r="C127" s="224" t="s">
        <v>101</v>
      </c>
    </row>
    <row r="128" spans="3:3">
      <c r="C128" s="224" t="s">
        <v>102</v>
      </c>
    </row>
    <row r="129" spans="1:10" ht="25.5">
      <c r="A129" s="22">
        <v>8</v>
      </c>
      <c r="B129" s="23" t="s">
        <v>1651</v>
      </c>
      <c r="C129" s="224" t="s">
        <v>119</v>
      </c>
      <c r="D129" s="27">
        <f>ROUND( 30.5,2 )</f>
        <v>30.5</v>
      </c>
      <c r="E129" s="22" t="s">
        <v>85</v>
      </c>
      <c r="F129" s="22" t="s">
        <v>86</v>
      </c>
      <c r="G129" s="254">
        <v>0</v>
      </c>
      <c r="H129" s="256">
        <f>ROUND( D$129*G129,0 )</f>
        <v>0</v>
      </c>
    </row>
    <row r="130" spans="1:10">
      <c r="F130" s="22" t="s">
        <v>87</v>
      </c>
      <c r="G130" s="254">
        <v>0</v>
      </c>
      <c r="I130" s="256">
        <f>ROUND( D$129*G130,0 )</f>
        <v>0</v>
      </c>
    </row>
    <row r="131" spans="1:10">
      <c r="F131" s="23" t="s">
        <v>88</v>
      </c>
      <c r="G131" s="255">
        <f>ROUND( 0,2 )</f>
        <v>0</v>
      </c>
      <c r="J131" s="256">
        <f>ROUND( D$129*G131,2 )</f>
        <v>0</v>
      </c>
    </row>
    <row r="134" spans="1:10">
      <c r="C134" s="224" t="s">
        <v>120</v>
      </c>
    </row>
    <row r="135" spans="1:10">
      <c r="C135" s="224" t="s">
        <v>121</v>
      </c>
    </row>
    <row r="136" spans="1:10">
      <c r="C136" s="224" t="s">
        <v>122</v>
      </c>
    </row>
    <row r="137" spans="1:10">
      <c r="C137" s="224" t="s">
        <v>123</v>
      </c>
    </row>
    <row r="138" spans="1:10">
      <c r="A138" s="22">
        <v>9</v>
      </c>
      <c r="B138" s="23" t="s">
        <v>124</v>
      </c>
      <c r="C138" s="224" t="s">
        <v>125</v>
      </c>
      <c r="D138" s="24">
        <f>ROUND( 200,0 )</f>
        <v>200</v>
      </c>
      <c r="E138" s="22" t="s">
        <v>126</v>
      </c>
      <c r="F138" s="22" t="s">
        <v>86</v>
      </c>
      <c r="G138" s="254">
        <v>0</v>
      </c>
      <c r="H138" s="256">
        <f>ROUND( D$138*G138,0 )</f>
        <v>0</v>
      </c>
    </row>
    <row r="139" spans="1:10">
      <c r="F139" s="22" t="s">
        <v>87</v>
      </c>
      <c r="G139" s="254">
        <v>0</v>
      </c>
      <c r="I139" s="256">
        <f>ROUND( D$138*G139,0 )</f>
        <v>0</v>
      </c>
    </row>
    <row r="140" spans="1:10">
      <c r="F140" s="23" t="s">
        <v>88</v>
      </c>
      <c r="G140" s="255">
        <f>ROUND( 0,2 )</f>
        <v>0</v>
      </c>
      <c r="J140" s="256">
        <f>ROUND( D$138*G140,2 )</f>
        <v>0</v>
      </c>
    </row>
    <row r="143" spans="1:10">
      <c r="C143" s="224" t="s">
        <v>120</v>
      </c>
    </row>
    <row r="144" spans="1:10">
      <c r="C144" s="224" t="s">
        <v>121</v>
      </c>
    </row>
    <row r="145" spans="1:10">
      <c r="C145" s="224" t="s">
        <v>127</v>
      </c>
    </row>
    <row r="146" spans="1:10">
      <c r="C146" s="224" t="s">
        <v>128</v>
      </c>
    </row>
    <row r="147" spans="1:10">
      <c r="A147" s="22">
        <v>10</v>
      </c>
      <c r="B147" s="23" t="s">
        <v>129</v>
      </c>
      <c r="C147" s="224"/>
      <c r="D147" s="24">
        <f>ROUND( 221,0 )</f>
        <v>221</v>
      </c>
      <c r="E147" s="22" t="s">
        <v>126</v>
      </c>
      <c r="F147" s="22" t="s">
        <v>86</v>
      </c>
      <c r="G147" s="254">
        <v>0</v>
      </c>
      <c r="H147" s="256">
        <f>ROUND( D$147*G147,0 )</f>
        <v>0</v>
      </c>
    </row>
    <row r="148" spans="1:10">
      <c r="F148" s="22" t="s">
        <v>87</v>
      </c>
      <c r="G148" s="254">
        <v>0</v>
      </c>
      <c r="I148" s="256">
        <f>ROUND( D$147*G148,0 )</f>
        <v>0</v>
      </c>
    </row>
    <row r="149" spans="1:10">
      <c r="F149" s="23" t="s">
        <v>88</v>
      </c>
      <c r="G149" s="255">
        <f>ROUND( 0,2 )</f>
        <v>0</v>
      </c>
      <c r="J149" s="256">
        <f>ROUND( D$147*G149,2 )</f>
        <v>0</v>
      </c>
    </row>
    <row r="152" spans="1:10">
      <c r="C152" s="224" t="s">
        <v>120</v>
      </c>
    </row>
    <row r="153" spans="1:10">
      <c r="C153" s="224" t="s">
        <v>121</v>
      </c>
    </row>
    <row r="154" spans="1:10">
      <c r="C154" s="224" t="s">
        <v>130</v>
      </c>
    </row>
    <row r="155" spans="1:10">
      <c r="C155" s="224" t="s">
        <v>131</v>
      </c>
    </row>
    <row r="156" spans="1:10">
      <c r="A156" s="22">
        <v>11</v>
      </c>
      <c r="B156" s="23" t="s">
        <v>132</v>
      </c>
      <c r="C156" s="224"/>
      <c r="D156" s="24">
        <f>ROUND( 730,0 )</f>
        <v>730</v>
      </c>
      <c r="E156" s="22" t="s">
        <v>126</v>
      </c>
      <c r="F156" s="22" t="s">
        <v>86</v>
      </c>
      <c r="G156" s="254">
        <v>0</v>
      </c>
      <c r="H156" s="256">
        <f>ROUND( D$156*G156,0 )</f>
        <v>0</v>
      </c>
    </row>
    <row r="157" spans="1:10">
      <c r="F157" s="22" t="s">
        <v>87</v>
      </c>
      <c r="G157" s="254">
        <v>0</v>
      </c>
      <c r="I157" s="256">
        <f>ROUND( D$156*G157,0 )</f>
        <v>0</v>
      </c>
    </row>
    <row r="158" spans="1:10">
      <c r="F158" s="23" t="s">
        <v>88</v>
      </c>
      <c r="G158" s="255">
        <f>ROUND( 0,2 )</f>
        <v>0</v>
      </c>
      <c r="J158" s="256">
        <f>ROUND( D$156*G158,2 )</f>
        <v>0</v>
      </c>
    </row>
    <row r="161" spans="1:10">
      <c r="C161" s="224" t="s">
        <v>120</v>
      </c>
    </row>
    <row r="162" spans="1:10">
      <c r="C162" s="224" t="s">
        <v>121</v>
      </c>
    </row>
    <row r="163" spans="1:10">
      <c r="C163" s="224" t="s">
        <v>133</v>
      </c>
    </row>
    <row r="164" spans="1:10">
      <c r="A164" s="22">
        <v>12</v>
      </c>
      <c r="B164" s="23" t="s">
        <v>134</v>
      </c>
      <c r="C164" s="224" t="s">
        <v>135</v>
      </c>
      <c r="D164" s="24">
        <f>ROUND( 821,0 )</f>
        <v>821</v>
      </c>
      <c r="E164" s="22" t="s">
        <v>126</v>
      </c>
      <c r="F164" s="22" t="s">
        <v>86</v>
      </c>
      <c r="G164" s="254">
        <v>0</v>
      </c>
      <c r="H164" s="256">
        <f>ROUND( D$164*G164,0 )</f>
        <v>0</v>
      </c>
    </row>
    <row r="165" spans="1:10">
      <c r="F165" s="22" t="s">
        <v>87</v>
      </c>
      <c r="G165" s="254">
        <v>0</v>
      </c>
      <c r="I165" s="256">
        <f>ROUND( D$164*G165,0 )</f>
        <v>0</v>
      </c>
    </row>
    <row r="166" spans="1:10">
      <c r="F166" s="23" t="s">
        <v>88</v>
      </c>
      <c r="G166" s="255">
        <f>ROUND( 0,2 )</f>
        <v>0</v>
      </c>
      <c r="J166" s="256">
        <f>ROUND( D$164*G166,2 )</f>
        <v>0</v>
      </c>
    </row>
    <row r="169" spans="1:10">
      <c r="C169" s="224" t="s">
        <v>136</v>
      </c>
    </row>
    <row r="170" spans="1:10">
      <c r="C170" s="224" t="s">
        <v>137</v>
      </c>
    </row>
    <row r="171" spans="1:10">
      <c r="C171" s="224" t="s">
        <v>138</v>
      </c>
    </row>
    <row r="172" spans="1:10">
      <c r="C172" s="224" t="s">
        <v>139</v>
      </c>
    </row>
    <row r="173" spans="1:10">
      <c r="A173" s="22">
        <v>13</v>
      </c>
      <c r="B173" s="23" t="s">
        <v>140</v>
      </c>
      <c r="C173" s="224" t="s">
        <v>141</v>
      </c>
      <c r="D173" s="24">
        <f>ROUND( 4920,0 )</f>
        <v>4920</v>
      </c>
      <c r="E173" s="22" t="s">
        <v>142</v>
      </c>
      <c r="F173" s="22" t="s">
        <v>86</v>
      </c>
      <c r="G173" s="254">
        <v>0</v>
      </c>
      <c r="H173" s="256">
        <f>ROUND( D$173*G173,0 )</f>
        <v>0</v>
      </c>
    </row>
    <row r="174" spans="1:10">
      <c r="F174" s="22" t="s">
        <v>87</v>
      </c>
      <c r="G174" s="254">
        <v>0</v>
      </c>
      <c r="I174" s="256">
        <f>ROUND( D$173*G174,0 )</f>
        <v>0</v>
      </c>
    </row>
    <row r="175" spans="1:10">
      <c r="F175" s="23" t="s">
        <v>88</v>
      </c>
      <c r="G175" s="255">
        <f>ROUND( 0,2 )</f>
        <v>0</v>
      </c>
      <c r="J175" s="256">
        <f>ROUND( D$173*G175,2 )</f>
        <v>0</v>
      </c>
    </row>
    <row r="178" spans="1:10">
      <c r="C178" s="224" t="s">
        <v>136</v>
      </c>
    </row>
    <row r="179" spans="1:10">
      <c r="C179" s="224" t="s">
        <v>137</v>
      </c>
    </row>
    <row r="180" spans="1:10">
      <c r="C180" s="224" t="s">
        <v>138</v>
      </c>
    </row>
    <row r="181" spans="1:10">
      <c r="C181" s="224" t="s">
        <v>139</v>
      </c>
    </row>
    <row r="182" spans="1:10">
      <c r="A182" s="22">
        <v>14</v>
      </c>
      <c r="B182" s="23" t="s">
        <v>143</v>
      </c>
      <c r="C182" s="224" t="s">
        <v>144</v>
      </c>
      <c r="D182" s="27">
        <f>ROUND( 90,2 )</f>
        <v>90</v>
      </c>
      <c r="E182" s="22" t="s">
        <v>142</v>
      </c>
      <c r="F182" s="22" t="s">
        <v>86</v>
      </c>
      <c r="G182" s="254">
        <v>0</v>
      </c>
      <c r="H182" s="256">
        <f>ROUND( D$182*G182,0 )</f>
        <v>0</v>
      </c>
    </row>
    <row r="183" spans="1:10">
      <c r="F183" s="22" t="s">
        <v>87</v>
      </c>
      <c r="G183" s="254">
        <v>0</v>
      </c>
      <c r="I183" s="256">
        <f>ROUND( D$182*G183,0 )</f>
        <v>0</v>
      </c>
    </row>
    <row r="184" spans="1:10">
      <c r="F184" s="23" t="s">
        <v>88</v>
      </c>
      <c r="G184" s="255">
        <f>ROUND( 0,2 )</f>
        <v>0</v>
      </c>
      <c r="J184" s="256">
        <f>ROUND( D$182*G184,2 )</f>
        <v>0</v>
      </c>
    </row>
    <row r="187" spans="1:10">
      <c r="C187" s="224" t="s">
        <v>145</v>
      </c>
    </row>
    <row r="188" spans="1:10">
      <c r="C188" s="224" t="s">
        <v>146</v>
      </c>
    </row>
    <row r="189" spans="1:10">
      <c r="C189" s="224" t="s">
        <v>147</v>
      </c>
    </row>
    <row r="190" spans="1:10">
      <c r="C190" s="224" t="s">
        <v>148</v>
      </c>
    </row>
    <row r="191" spans="1:10">
      <c r="C191" s="224" t="s">
        <v>149</v>
      </c>
    </row>
    <row r="192" spans="1:10">
      <c r="C192" s="224" t="s">
        <v>150</v>
      </c>
    </row>
    <row r="193" spans="1:10">
      <c r="C193" s="224" t="s">
        <v>151</v>
      </c>
    </row>
    <row r="194" spans="1:10">
      <c r="C194" s="224" t="s">
        <v>152</v>
      </c>
    </row>
    <row r="195" spans="1:10">
      <c r="C195" s="224" t="s">
        <v>153</v>
      </c>
    </row>
    <row r="196" spans="1:10">
      <c r="A196" s="22">
        <v>15</v>
      </c>
      <c r="B196" s="23" t="s">
        <v>1652</v>
      </c>
      <c r="C196" s="224"/>
      <c r="D196" s="24">
        <f>ROUND( 1065,0 )</f>
        <v>1065</v>
      </c>
      <c r="E196" s="22" t="s">
        <v>85</v>
      </c>
      <c r="F196" s="22" t="s">
        <v>86</v>
      </c>
      <c r="G196" s="254">
        <v>0</v>
      </c>
      <c r="H196" s="256">
        <f>ROUND( D$196*G196,0 )</f>
        <v>0</v>
      </c>
    </row>
    <row r="197" spans="1:10">
      <c r="F197" s="22" t="s">
        <v>87</v>
      </c>
      <c r="G197" s="254">
        <v>0</v>
      </c>
      <c r="I197" s="256">
        <f>ROUND( D$196*G197,0 )</f>
        <v>0</v>
      </c>
    </row>
    <row r="198" spans="1:10">
      <c r="F198" s="23" t="s">
        <v>88</v>
      </c>
      <c r="G198" s="255">
        <f>ROUND( 0,2 )</f>
        <v>0</v>
      </c>
      <c r="J198" s="256">
        <f>ROUND( D$196*G198,2 )</f>
        <v>0</v>
      </c>
    </row>
    <row r="201" spans="1:10">
      <c r="C201" s="224" t="s">
        <v>154</v>
      </c>
    </row>
    <row r="202" spans="1:10">
      <c r="C202" s="224" t="s">
        <v>155</v>
      </c>
    </row>
    <row r="203" spans="1:10">
      <c r="C203" s="224" t="s">
        <v>156</v>
      </c>
    </row>
    <row r="204" spans="1:10">
      <c r="C204" s="224" t="s">
        <v>157</v>
      </c>
    </row>
    <row r="205" spans="1:10">
      <c r="C205" s="224" t="s">
        <v>158</v>
      </c>
    </row>
    <row r="206" spans="1:10">
      <c r="C206" s="224" t="s">
        <v>159</v>
      </c>
    </row>
    <row r="207" spans="1:10">
      <c r="C207" s="224" t="s">
        <v>160</v>
      </c>
    </row>
    <row r="208" spans="1:10">
      <c r="C208" s="224" t="s">
        <v>161</v>
      </c>
    </row>
    <row r="209" spans="1:10">
      <c r="C209" s="224" t="s">
        <v>162</v>
      </c>
    </row>
    <row r="210" spans="1:10">
      <c r="C210" s="224" t="s">
        <v>164</v>
      </c>
    </row>
    <row r="211" spans="1:10">
      <c r="C211" s="224" t="s">
        <v>1653</v>
      </c>
    </row>
    <row r="212" spans="1:10">
      <c r="C212" s="224">
        <v>255331</v>
      </c>
    </row>
    <row r="213" spans="1:10">
      <c r="A213" s="22">
        <v>16</v>
      </c>
      <c r="B213" s="23" t="s">
        <v>1654</v>
      </c>
      <c r="C213" s="224" t="s">
        <v>163</v>
      </c>
      <c r="D213" s="24">
        <f>ROUND( 142,0 )</f>
        <v>142</v>
      </c>
      <c r="E213" s="22" t="s">
        <v>85</v>
      </c>
      <c r="F213" s="22" t="s">
        <v>86</v>
      </c>
      <c r="G213" s="254">
        <v>0</v>
      </c>
      <c r="H213" s="256">
        <f>ROUND( D$213*G213,0 )</f>
        <v>0</v>
      </c>
    </row>
    <row r="214" spans="1:10">
      <c r="F214" s="22" t="s">
        <v>87</v>
      </c>
      <c r="G214" s="254">
        <v>0</v>
      </c>
      <c r="I214" s="256">
        <f>ROUND( D$213*G214,0 )</f>
        <v>0</v>
      </c>
    </row>
    <row r="215" spans="1:10">
      <c r="F215" s="23" t="s">
        <v>88</v>
      </c>
      <c r="G215" s="255">
        <f>ROUND( 0,2 )</f>
        <v>0</v>
      </c>
      <c r="J215" s="256">
        <f>ROUND( D$213*G215,2 )</f>
        <v>0</v>
      </c>
    </row>
    <row r="218" spans="1:10">
      <c r="C218" s="224" t="s">
        <v>154</v>
      </c>
    </row>
    <row r="219" spans="1:10">
      <c r="C219" s="224" t="s">
        <v>155</v>
      </c>
    </row>
    <row r="220" spans="1:10">
      <c r="C220" s="224" t="s">
        <v>156</v>
      </c>
    </row>
    <row r="221" spans="1:10">
      <c r="C221" s="224" t="s">
        <v>157</v>
      </c>
    </row>
    <row r="222" spans="1:10">
      <c r="C222" s="224" t="s">
        <v>158</v>
      </c>
    </row>
    <row r="223" spans="1:10">
      <c r="C223" s="224" t="s">
        <v>159</v>
      </c>
    </row>
    <row r="224" spans="1:10">
      <c r="C224" s="224" t="s">
        <v>160</v>
      </c>
    </row>
    <row r="225" spans="1:10">
      <c r="C225" s="224" t="s">
        <v>161</v>
      </c>
    </row>
    <row r="226" spans="1:10">
      <c r="C226" s="224" t="s">
        <v>162</v>
      </c>
    </row>
    <row r="227" spans="1:10">
      <c r="C227" s="224" t="s">
        <v>164</v>
      </c>
    </row>
    <row r="228" spans="1:10">
      <c r="C228" s="224" t="s">
        <v>165</v>
      </c>
    </row>
    <row r="229" spans="1:10">
      <c r="A229" s="22">
        <v>17</v>
      </c>
      <c r="B229" s="23" t="s">
        <v>1654</v>
      </c>
      <c r="C229" s="224" t="s">
        <v>166</v>
      </c>
      <c r="D229" s="24">
        <f>ROUND( 853,0 )</f>
        <v>853</v>
      </c>
      <c r="E229" s="22" t="s">
        <v>85</v>
      </c>
      <c r="F229" s="22" t="s">
        <v>86</v>
      </c>
      <c r="G229" s="254">
        <v>0</v>
      </c>
      <c r="H229" s="256">
        <f>ROUND( D$229*G229,0 )</f>
        <v>0</v>
      </c>
    </row>
    <row r="230" spans="1:10">
      <c r="F230" s="22" t="s">
        <v>87</v>
      </c>
      <c r="G230" s="254">
        <v>0</v>
      </c>
      <c r="I230" s="256">
        <f>ROUND( D$229*G230,0 )</f>
        <v>0</v>
      </c>
    </row>
    <row r="231" spans="1:10">
      <c r="F231" s="23" t="s">
        <v>88</v>
      </c>
      <c r="G231" s="255">
        <f>ROUND( 0,2 )</f>
        <v>0</v>
      </c>
      <c r="J231" s="256">
        <f>ROUND( D$229*G231,2 )</f>
        <v>0</v>
      </c>
    </row>
    <row r="234" spans="1:10">
      <c r="C234" s="224" t="s">
        <v>154</v>
      </c>
    </row>
    <row r="235" spans="1:10">
      <c r="C235" s="224" t="s">
        <v>155</v>
      </c>
    </row>
    <row r="236" spans="1:10">
      <c r="C236" s="224" t="s">
        <v>156</v>
      </c>
    </row>
    <row r="237" spans="1:10">
      <c r="C237" s="224" t="s">
        <v>157</v>
      </c>
    </row>
    <row r="238" spans="1:10">
      <c r="C238" s="224" t="s">
        <v>158</v>
      </c>
    </row>
    <row r="239" spans="1:10">
      <c r="C239" s="224" t="s">
        <v>159</v>
      </c>
    </row>
    <row r="240" spans="1:10">
      <c r="C240" s="224" t="s">
        <v>160</v>
      </c>
    </row>
    <row r="241" spans="1:10">
      <c r="C241" s="224" t="s">
        <v>161</v>
      </c>
    </row>
    <row r="242" spans="1:10">
      <c r="C242" s="224" t="s">
        <v>162</v>
      </c>
    </row>
    <row r="243" spans="1:10">
      <c r="C243" s="224" t="s">
        <v>164</v>
      </c>
    </row>
    <row r="244" spans="1:10">
      <c r="C244" s="224" t="s">
        <v>167</v>
      </c>
    </row>
    <row r="245" spans="1:10">
      <c r="A245" s="22">
        <v>18</v>
      </c>
      <c r="B245" s="23" t="s">
        <v>1654</v>
      </c>
      <c r="C245" s="224" t="s">
        <v>168</v>
      </c>
      <c r="D245" s="27">
        <f>ROUND( 20,2 )</f>
        <v>20</v>
      </c>
      <c r="E245" s="22" t="s">
        <v>85</v>
      </c>
      <c r="F245" s="22" t="s">
        <v>86</v>
      </c>
      <c r="G245" s="254">
        <v>0</v>
      </c>
      <c r="H245" s="256">
        <f>ROUND( D$245*G245,0 )</f>
        <v>0</v>
      </c>
    </row>
    <row r="246" spans="1:10">
      <c r="F246" s="22" t="s">
        <v>87</v>
      </c>
      <c r="G246" s="254">
        <v>0</v>
      </c>
      <c r="I246" s="256">
        <f>ROUND( D$245*G246,0 )</f>
        <v>0</v>
      </c>
    </row>
    <row r="247" spans="1:10">
      <c r="F247" s="23" t="s">
        <v>88</v>
      </c>
      <c r="G247" s="255">
        <f>ROUND( 0,2 )</f>
        <v>0</v>
      </c>
      <c r="J247" s="256">
        <f>ROUND( D$245*G247,2 )</f>
        <v>0</v>
      </c>
    </row>
    <row r="250" spans="1:10">
      <c r="C250" s="224" t="s">
        <v>154</v>
      </c>
    </row>
    <row r="251" spans="1:10">
      <c r="C251" s="224" t="s">
        <v>155</v>
      </c>
    </row>
    <row r="252" spans="1:10">
      <c r="C252" s="224" t="s">
        <v>156</v>
      </c>
    </row>
    <row r="253" spans="1:10">
      <c r="C253" s="224" t="s">
        <v>157</v>
      </c>
    </row>
    <row r="254" spans="1:10">
      <c r="C254" s="224" t="s">
        <v>158</v>
      </c>
    </row>
    <row r="255" spans="1:10">
      <c r="C255" s="224" t="s">
        <v>159</v>
      </c>
    </row>
    <row r="256" spans="1:10">
      <c r="C256" s="224" t="s">
        <v>160</v>
      </c>
    </row>
    <row r="257" spans="1:10">
      <c r="C257" s="224" t="s">
        <v>161</v>
      </c>
    </row>
    <row r="258" spans="1:10">
      <c r="C258" s="224" t="s">
        <v>162</v>
      </c>
    </row>
    <row r="259" spans="1:10">
      <c r="C259" s="224" t="s">
        <v>164</v>
      </c>
    </row>
    <row r="260" spans="1:10">
      <c r="C260" s="224" t="s">
        <v>169</v>
      </c>
    </row>
    <row r="261" spans="1:10">
      <c r="A261" s="22">
        <v>19</v>
      </c>
      <c r="B261" s="23" t="s">
        <v>1654</v>
      </c>
      <c r="C261" s="224" t="s">
        <v>170</v>
      </c>
      <c r="D261" s="27">
        <f>ROUND( 23,2 )</f>
        <v>23</v>
      </c>
      <c r="E261" s="22" t="s">
        <v>85</v>
      </c>
      <c r="F261" s="22" t="s">
        <v>86</v>
      </c>
      <c r="G261" s="254">
        <v>0</v>
      </c>
      <c r="H261" s="256">
        <f>ROUND( D$261*G261,0 )</f>
        <v>0</v>
      </c>
    </row>
    <row r="262" spans="1:10">
      <c r="F262" s="22" t="s">
        <v>87</v>
      </c>
      <c r="G262" s="254">
        <v>0</v>
      </c>
      <c r="I262" s="256">
        <f>ROUND( D$261*G262,0 )</f>
        <v>0</v>
      </c>
    </row>
    <row r="263" spans="1:10">
      <c r="F263" s="23" t="s">
        <v>88</v>
      </c>
      <c r="G263" s="255">
        <f>ROUND( 0,2 )</f>
        <v>0</v>
      </c>
      <c r="J263" s="256">
        <f>ROUND( D$261*G263,2 )</f>
        <v>0</v>
      </c>
    </row>
    <row r="266" spans="1:10">
      <c r="C266" s="224" t="s">
        <v>154</v>
      </c>
    </row>
    <row r="267" spans="1:10">
      <c r="C267" s="224" t="s">
        <v>155</v>
      </c>
    </row>
    <row r="268" spans="1:10">
      <c r="C268" s="224" t="s">
        <v>156</v>
      </c>
    </row>
    <row r="269" spans="1:10">
      <c r="C269" s="224" t="s">
        <v>157</v>
      </c>
    </row>
    <row r="270" spans="1:10">
      <c r="C270" s="224" t="s">
        <v>158</v>
      </c>
    </row>
    <row r="271" spans="1:10">
      <c r="C271" s="224" t="s">
        <v>159</v>
      </c>
    </row>
    <row r="272" spans="1:10">
      <c r="C272" s="224" t="s">
        <v>160</v>
      </c>
    </row>
    <row r="273" spans="1:10">
      <c r="C273" s="224" t="s">
        <v>161</v>
      </c>
    </row>
    <row r="274" spans="1:10">
      <c r="C274" s="224" t="s">
        <v>162</v>
      </c>
    </row>
    <row r="275" spans="1:10">
      <c r="C275" s="224" t="s">
        <v>164</v>
      </c>
    </row>
    <row r="276" spans="1:10">
      <c r="C276" s="224" t="s">
        <v>169</v>
      </c>
    </row>
    <row r="277" spans="1:10">
      <c r="A277" s="22">
        <v>20</v>
      </c>
      <c r="B277" s="23" t="s">
        <v>1654</v>
      </c>
      <c r="C277" s="224" t="s">
        <v>171</v>
      </c>
      <c r="D277" s="27">
        <f>ROUND( 27,2 )</f>
        <v>27</v>
      </c>
      <c r="E277" s="22" t="s">
        <v>85</v>
      </c>
      <c r="F277" s="22" t="s">
        <v>86</v>
      </c>
      <c r="G277" s="254">
        <v>0</v>
      </c>
      <c r="H277" s="256">
        <f>ROUND( D$277*G277,0 )</f>
        <v>0</v>
      </c>
    </row>
    <row r="278" spans="1:10">
      <c r="F278" s="22" t="s">
        <v>87</v>
      </c>
      <c r="G278" s="254">
        <v>0</v>
      </c>
      <c r="I278" s="256">
        <f>ROUND( D$277*G278,0 )</f>
        <v>0</v>
      </c>
    </row>
    <row r="279" spans="1:10">
      <c r="F279" s="23" t="s">
        <v>88</v>
      </c>
      <c r="G279" s="255">
        <f>ROUND( 0,2 )</f>
        <v>0</v>
      </c>
      <c r="J279" s="256">
        <f>ROUND( D$277*G279,2 )</f>
        <v>0</v>
      </c>
    </row>
    <row r="282" spans="1:10">
      <c r="C282" s="224" t="s">
        <v>172</v>
      </c>
    </row>
    <row r="283" spans="1:10">
      <c r="C283" s="224" t="s">
        <v>173</v>
      </c>
    </row>
    <row r="284" spans="1:10">
      <c r="C284" s="224" t="s">
        <v>174</v>
      </c>
    </row>
    <row r="285" spans="1:10">
      <c r="C285" s="224" t="s">
        <v>175</v>
      </c>
    </row>
    <row r="286" spans="1:10">
      <c r="C286" s="224" t="s">
        <v>176</v>
      </c>
    </row>
    <row r="287" spans="1:10">
      <c r="C287" s="224" t="s">
        <v>177</v>
      </c>
    </row>
    <row r="288" spans="1:10">
      <c r="C288" s="224" t="s">
        <v>178</v>
      </c>
    </row>
    <row r="289" spans="1:10">
      <c r="C289" s="224" t="s">
        <v>179</v>
      </c>
    </row>
    <row r="290" spans="1:10">
      <c r="C290" s="224" t="s">
        <v>180</v>
      </c>
    </row>
    <row r="291" spans="1:10">
      <c r="C291" s="224" t="s">
        <v>181</v>
      </c>
    </row>
    <row r="292" spans="1:10">
      <c r="C292" s="224" t="s">
        <v>182</v>
      </c>
    </row>
    <row r="293" spans="1:10">
      <c r="C293" s="224" t="s">
        <v>183</v>
      </c>
    </row>
    <row r="294" spans="1:10">
      <c r="C294" s="224" t="s">
        <v>184</v>
      </c>
    </row>
    <row r="295" spans="1:10">
      <c r="A295" s="22">
        <v>21</v>
      </c>
      <c r="B295" s="23" t="s">
        <v>185</v>
      </c>
      <c r="C295" s="224" t="s">
        <v>186</v>
      </c>
      <c r="D295" s="27">
        <f>ROUND( 30.5,2 )</f>
        <v>30.5</v>
      </c>
      <c r="E295" s="22" t="s">
        <v>85</v>
      </c>
      <c r="F295" s="22" t="s">
        <v>86</v>
      </c>
      <c r="G295" s="254">
        <v>0</v>
      </c>
      <c r="H295" s="256">
        <f>ROUND( D$295*G295,0 )</f>
        <v>0</v>
      </c>
    </row>
    <row r="296" spans="1:10">
      <c r="F296" s="22" t="s">
        <v>87</v>
      </c>
      <c r="G296" s="254">
        <v>0</v>
      </c>
      <c r="I296" s="256">
        <f>ROUND( D$295*G296,0 )</f>
        <v>0</v>
      </c>
    </row>
    <row r="297" spans="1:10">
      <c r="F297" s="23" t="s">
        <v>88</v>
      </c>
      <c r="G297" s="255">
        <f>ROUND( 0,2 )</f>
        <v>0</v>
      </c>
      <c r="J297" s="256">
        <f>ROUND( D$295*G297,2 )</f>
        <v>0</v>
      </c>
    </row>
    <row r="299" spans="1:10" ht="15.75" thickBot="1"/>
    <row r="300" spans="1:10" ht="15.75">
      <c r="A300" s="21"/>
      <c r="H300" s="257">
        <f>ROUND( SUM(H4:H299),0 )</f>
        <v>0</v>
      </c>
      <c r="I300" s="257">
        <f>ROUND( SUM(I4:I299),0 )</f>
        <v>0</v>
      </c>
      <c r="J300" s="257">
        <f>ROUND( SUM(J4:J299),2 )</f>
        <v>0</v>
      </c>
    </row>
  </sheetData>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dimension ref="A1:G55"/>
  <sheetViews>
    <sheetView workbookViewId="0">
      <selection activeCell="K24" sqref="K24"/>
    </sheetView>
  </sheetViews>
  <sheetFormatPr defaultRowHeight="15"/>
  <cols>
    <col min="1" max="1" width="40.7109375" style="171" customWidth="1"/>
    <col min="2" max="2" width="6.28515625" style="172" customWidth="1"/>
    <col min="3" max="3" width="3.28515625" style="172" bestFit="1" customWidth="1"/>
    <col min="4" max="4" width="9.140625" style="210"/>
    <col min="5" max="5" width="9.28515625" style="210" customWidth="1"/>
    <col min="6" max="6" width="10.140625" style="210" bestFit="1" customWidth="1"/>
    <col min="7" max="7" width="8.85546875" style="210" bestFit="1" customWidth="1"/>
    <col min="8" max="256" width="9.140625" style="172"/>
    <col min="257" max="257" width="40.7109375" style="172" customWidth="1"/>
    <col min="258" max="258" width="6.28515625" style="172" customWidth="1"/>
    <col min="259" max="259" width="3.28515625" style="172" bestFit="1" customWidth="1"/>
    <col min="260" max="260" width="9.140625" style="172"/>
    <col min="261" max="261" width="9.28515625" style="172" customWidth="1"/>
    <col min="262" max="262" width="10.140625" style="172" bestFit="1" customWidth="1"/>
    <col min="263" max="263" width="8.85546875" style="172" bestFit="1" customWidth="1"/>
    <col min="264" max="512" width="9.140625" style="172"/>
    <col min="513" max="513" width="40.7109375" style="172" customWidth="1"/>
    <col min="514" max="514" width="6.28515625" style="172" customWidth="1"/>
    <col min="515" max="515" width="3.28515625" style="172" bestFit="1" customWidth="1"/>
    <col min="516" max="516" width="9.140625" style="172"/>
    <col min="517" max="517" width="9.28515625" style="172" customWidth="1"/>
    <col min="518" max="518" width="10.140625" style="172" bestFit="1" customWidth="1"/>
    <col min="519" max="519" width="8.85546875" style="172" bestFit="1" customWidth="1"/>
    <col min="520" max="768" width="9.140625" style="172"/>
    <col min="769" max="769" width="40.7109375" style="172" customWidth="1"/>
    <col min="770" max="770" width="6.28515625" style="172" customWidth="1"/>
    <col min="771" max="771" width="3.28515625" style="172" bestFit="1" customWidth="1"/>
    <col min="772" max="772" width="9.140625" style="172"/>
    <col min="773" max="773" width="9.28515625" style="172" customWidth="1"/>
    <col min="774" max="774" width="10.140625" style="172" bestFit="1" customWidth="1"/>
    <col min="775" max="775" width="8.85546875" style="172" bestFit="1" customWidth="1"/>
    <col min="776" max="1024" width="9.140625" style="172"/>
    <col min="1025" max="1025" width="40.7109375" style="172" customWidth="1"/>
    <col min="1026" max="1026" width="6.28515625" style="172" customWidth="1"/>
    <col min="1027" max="1027" width="3.28515625" style="172" bestFit="1" customWidth="1"/>
    <col min="1028" max="1028" width="9.140625" style="172"/>
    <col min="1029" max="1029" width="9.28515625" style="172" customWidth="1"/>
    <col min="1030" max="1030" width="10.140625" style="172" bestFit="1" customWidth="1"/>
    <col min="1031" max="1031" width="8.85546875" style="172" bestFit="1" customWidth="1"/>
    <col min="1032" max="1280" width="9.140625" style="172"/>
    <col min="1281" max="1281" width="40.7109375" style="172" customWidth="1"/>
    <col min="1282" max="1282" width="6.28515625" style="172" customWidth="1"/>
    <col min="1283" max="1283" width="3.28515625" style="172" bestFit="1" customWidth="1"/>
    <col min="1284" max="1284" width="9.140625" style="172"/>
    <col min="1285" max="1285" width="9.28515625" style="172" customWidth="1"/>
    <col min="1286" max="1286" width="10.140625" style="172" bestFit="1" customWidth="1"/>
    <col min="1287" max="1287" width="8.85546875" style="172" bestFit="1" customWidth="1"/>
    <col min="1288" max="1536" width="9.140625" style="172"/>
    <col min="1537" max="1537" width="40.7109375" style="172" customWidth="1"/>
    <col min="1538" max="1538" width="6.28515625" style="172" customWidth="1"/>
    <col min="1539" max="1539" width="3.28515625" style="172" bestFit="1" customWidth="1"/>
    <col min="1540" max="1540" width="9.140625" style="172"/>
    <col min="1541" max="1541" width="9.28515625" style="172" customWidth="1"/>
    <col min="1542" max="1542" width="10.140625" style="172" bestFit="1" customWidth="1"/>
    <col min="1543" max="1543" width="8.85546875" style="172" bestFit="1" customWidth="1"/>
    <col min="1544" max="1792" width="9.140625" style="172"/>
    <col min="1793" max="1793" width="40.7109375" style="172" customWidth="1"/>
    <col min="1794" max="1794" width="6.28515625" style="172" customWidth="1"/>
    <col min="1795" max="1795" width="3.28515625" style="172" bestFit="1" customWidth="1"/>
    <col min="1796" max="1796" width="9.140625" style="172"/>
    <col min="1797" max="1797" width="9.28515625" style="172" customWidth="1"/>
    <col min="1798" max="1798" width="10.140625" style="172" bestFit="1" customWidth="1"/>
    <col min="1799" max="1799" width="8.85546875" style="172" bestFit="1" customWidth="1"/>
    <col min="1800" max="2048" width="9.140625" style="172"/>
    <col min="2049" max="2049" width="40.7109375" style="172" customWidth="1"/>
    <col min="2050" max="2050" width="6.28515625" style="172" customWidth="1"/>
    <col min="2051" max="2051" width="3.28515625" style="172" bestFit="1" customWidth="1"/>
    <col min="2052" max="2052" width="9.140625" style="172"/>
    <col min="2053" max="2053" width="9.28515625" style="172" customWidth="1"/>
    <col min="2054" max="2054" width="10.140625" style="172" bestFit="1" customWidth="1"/>
    <col min="2055" max="2055" width="8.85546875" style="172" bestFit="1" customWidth="1"/>
    <col min="2056" max="2304" width="9.140625" style="172"/>
    <col min="2305" max="2305" width="40.7109375" style="172" customWidth="1"/>
    <col min="2306" max="2306" width="6.28515625" style="172" customWidth="1"/>
    <col min="2307" max="2307" width="3.28515625" style="172" bestFit="1" customWidth="1"/>
    <col min="2308" max="2308" width="9.140625" style="172"/>
    <col min="2309" max="2309" width="9.28515625" style="172" customWidth="1"/>
    <col min="2310" max="2310" width="10.140625" style="172" bestFit="1" customWidth="1"/>
    <col min="2311" max="2311" width="8.85546875" style="172" bestFit="1" customWidth="1"/>
    <col min="2312" max="2560" width="9.140625" style="172"/>
    <col min="2561" max="2561" width="40.7109375" style="172" customWidth="1"/>
    <col min="2562" max="2562" width="6.28515625" style="172" customWidth="1"/>
    <col min="2563" max="2563" width="3.28515625" style="172" bestFit="1" customWidth="1"/>
    <col min="2564" max="2564" width="9.140625" style="172"/>
    <col min="2565" max="2565" width="9.28515625" style="172" customWidth="1"/>
    <col min="2566" max="2566" width="10.140625" style="172" bestFit="1" customWidth="1"/>
    <col min="2567" max="2567" width="8.85546875" style="172" bestFit="1" customWidth="1"/>
    <col min="2568" max="2816" width="9.140625" style="172"/>
    <col min="2817" max="2817" width="40.7109375" style="172" customWidth="1"/>
    <col min="2818" max="2818" width="6.28515625" style="172" customWidth="1"/>
    <col min="2819" max="2819" width="3.28515625" style="172" bestFit="1" customWidth="1"/>
    <col min="2820" max="2820" width="9.140625" style="172"/>
    <col min="2821" max="2821" width="9.28515625" style="172" customWidth="1"/>
    <col min="2822" max="2822" width="10.140625" style="172" bestFit="1" customWidth="1"/>
    <col min="2823" max="2823" width="8.85546875" style="172" bestFit="1" customWidth="1"/>
    <col min="2824" max="3072" width="9.140625" style="172"/>
    <col min="3073" max="3073" width="40.7109375" style="172" customWidth="1"/>
    <col min="3074" max="3074" width="6.28515625" style="172" customWidth="1"/>
    <col min="3075" max="3075" width="3.28515625" style="172" bestFit="1" customWidth="1"/>
    <col min="3076" max="3076" width="9.140625" style="172"/>
    <col min="3077" max="3077" width="9.28515625" style="172" customWidth="1"/>
    <col min="3078" max="3078" width="10.140625" style="172" bestFit="1" customWidth="1"/>
    <col min="3079" max="3079" width="8.85546875" style="172" bestFit="1" customWidth="1"/>
    <col min="3080" max="3328" width="9.140625" style="172"/>
    <col min="3329" max="3329" width="40.7109375" style="172" customWidth="1"/>
    <col min="3330" max="3330" width="6.28515625" style="172" customWidth="1"/>
    <col min="3331" max="3331" width="3.28515625" style="172" bestFit="1" customWidth="1"/>
    <col min="3332" max="3332" width="9.140625" style="172"/>
    <col min="3333" max="3333" width="9.28515625" style="172" customWidth="1"/>
    <col min="3334" max="3334" width="10.140625" style="172" bestFit="1" customWidth="1"/>
    <col min="3335" max="3335" width="8.85546875" style="172" bestFit="1" customWidth="1"/>
    <col min="3336" max="3584" width="9.140625" style="172"/>
    <col min="3585" max="3585" width="40.7109375" style="172" customWidth="1"/>
    <col min="3586" max="3586" width="6.28515625" style="172" customWidth="1"/>
    <col min="3587" max="3587" width="3.28515625" style="172" bestFit="1" customWidth="1"/>
    <col min="3588" max="3588" width="9.140625" style="172"/>
    <col min="3589" max="3589" width="9.28515625" style="172" customWidth="1"/>
    <col min="3590" max="3590" width="10.140625" style="172" bestFit="1" customWidth="1"/>
    <col min="3591" max="3591" width="8.85546875" style="172" bestFit="1" customWidth="1"/>
    <col min="3592" max="3840" width="9.140625" style="172"/>
    <col min="3841" max="3841" width="40.7109375" style="172" customWidth="1"/>
    <col min="3842" max="3842" width="6.28515625" style="172" customWidth="1"/>
    <col min="3843" max="3843" width="3.28515625" style="172" bestFit="1" customWidth="1"/>
    <col min="3844" max="3844" width="9.140625" style="172"/>
    <col min="3845" max="3845" width="9.28515625" style="172" customWidth="1"/>
    <col min="3846" max="3846" width="10.140625" style="172" bestFit="1" customWidth="1"/>
    <col min="3847" max="3847" width="8.85546875" style="172" bestFit="1" customWidth="1"/>
    <col min="3848" max="4096" width="9.140625" style="172"/>
    <col min="4097" max="4097" width="40.7109375" style="172" customWidth="1"/>
    <col min="4098" max="4098" width="6.28515625" style="172" customWidth="1"/>
    <col min="4099" max="4099" width="3.28515625" style="172" bestFit="1" customWidth="1"/>
    <col min="4100" max="4100" width="9.140625" style="172"/>
    <col min="4101" max="4101" width="9.28515625" style="172" customWidth="1"/>
    <col min="4102" max="4102" width="10.140625" style="172" bestFit="1" customWidth="1"/>
    <col min="4103" max="4103" width="8.85546875" style="172" bestFit="1" customWidth="1"/>
    <col min="4104" max="4352" width="9.140625" style="172"/>
    <col min="4353" max="4353" width="40.7109375" style="172" customWidth="1"/>
    <col min="4354" max="4354" width="6.28515625" style="172" customWidth="1"/>
    <col min="4355" max="4355" width="3.28515625" style="172" bestFit="1" customWidth="1"/>
    <col min="4356" max="4356" width="9.140625" style="172"/>
    <col min="4357" max="4357" width="9.28515625" style="172" customWidth="1"/>
    <col min="4358" max="4358" width="10.140625" style="172" bestFit="1" customWidth="1"/>
    <col min="4359" max="4359" width="8.85546875" style="172" bestFit="1" customWidth="1"/>
    <col min="4360" max="4608" width="9.140625" style="172"/>
    <col min="4609" max="4609" width="40.7109375" style="172" customWidth="1"/>
    <col min="4610" max="4610" width="6.28515625" style="172" customWidth="1"/>
    <col min="4611" max="4611" width="3.28515625" style="172" bestFit="1" customWidth="1"/>
    <col min="4612" max="4612" width="9.140625" style="172"/>
    <col min="4613" max="4613" width="9.28515625" style="172" customWidth="1"/>
    <col min="4614" max="4614" width="10.140625" style="172" bestFit="1" customWidth="1"/>
    <col min="4615" max="4615" width="8.85546875" style="172" bestFit="1" customWidth="1"/>
    <col min="4616" max="4864" width="9.140625" style="172"/>
    <col min="4865" max="4865" width="40.7109375" style="172" customWidth="1"/>
    <col min="4866" max="4866" width="6.28515625" style="172" customWidth="1"/>
    <col min="4867" max="4867" width="3.28515625" style="172" bestFit="1" customWidth="1"/>
    <col min="4868" max="4868" width="9.140625" style="172"/>
    <col min="4869" max="4869" width="9.28515625" style="172" customWidth="1"/>
    <col min="4870" max="4870" width="10.140625" style="172" bestFit="1" customWidth="1"/>
    <col min="4871" max="4871" width="8.85546875" style="172" bestFit="1" customWidth="1"/>
    <col min="4872" max="5120" width="9.140625" style="172"/>
    <col min="5121" max="5121" width="40.7109375" style="172" customWidth="1"/>
    <col min="5122" max="5122" width="6.28515625" style="172" customWidth="1"/>
    <col min="5123" max="5123" width="3.28515625" style="172" bestFit="1" customWidth="1"/>
    <col min="5124" max="5124" width="9.140625" style="172"/>
    <col min="5125" max="5125" width="9.28515625" style="172" customWidth="1"/>
    <col min="5126" max="5126" width="10.140625" style="172" bestFit="1" customWidth="1"/>
    <col min="5127" max="5127" width="8.85546875" style="172" bestFit="1" customWidth="1"/>
    <col min="5128" max="5376" width="9.140625" style="172"/>
    <col min="5377" max="5377" width="40.7109375" style="172" customWidth="1"/>
    <col min="5378" max="5378" width="6.28515625" style="172" customWidth="1"/>
    <col min="5379" max="5379" width="3.28515625" style="172" bestFit="1" customWidth="1"/>
    <col min="5380" max="5380" width="9.140625" style="172"/>
    <col min="5381" max="5381" width="9.28515625" style="172" customWidth="1"/>
    <col min="5382" max="5382" width="10.140625" style="172" bestFit="1" customWidth="1"/>
    <col min="5383" max="5383" width="8.85546875" style="172" bestFit="1" customWidth="1"/>
    <col min="5384" max="5632" width="9.140625" style="172"/>
    <col min="5633" max="5633" width="40.7109375" style="172" customWidth="1"/>
    <col min="5634" max="5634" width="6.28515625" style="172" customWidth="1"/>
    <col min="5635" max="5635" width="3.28515625" style="172" bestFit="1" customWidth="1"/>
    <col min="5636" max="5636" width="9.140625" style="172"/>
    <col min="5637" max="5637" width="9.28515625" style="172" customWidth="1"/>
    <col min="5638" max="5638" width="10.140625" style="172" bestFit="1" customWidth="1"/>
    <col min="5639" max="5639" width="8.85546875" style="172" bestFit="1" customWidth="1"/>
    <col min="5640" max="5888" width="9.140625" style="172"/>
    <col min="5889" max="5889" width="40.7109375" style="172" customWidth="1"/>
    <col min="5890" max="5890" width="6.28515625" style="172" customWidth="1"/>
    <col min="5891" max="5891" width="3.28515625" style="172" bestFit="1" customWidth="1"/>
    <col min="5892" max="5892" width="9.140625" style="172"/>
    <col min="5893" max="5893" width="9.28515625" style="172" customWidth="1"/>
    <col min="5894" max="5894" width="10.140625" style="172" bestFit="1" customWidth="1"/>
    <col min="5895" max="5895" width="8.85546875" style="172" bestFit="1" customWidth="1"/>
    <col min="5896" max="6144" width="9.140625" style="172"/>
    <col min="6145" max="6145" width="40.7109375" style="172" customWidth="1"/>
    <col min="6146" max="6146" width="6.28515625" style="172" customWidth="1"/>
    <col min="6147" max="6147" width="3.28515625" style="172" bestFit="1" customWidth="1"/>
    <col min="6148" max="6148" width="9.140625" style="172"/>
    <col min="6149" max="6149" width="9.28515625" style="172" customWidth="1"/>
    <col min="6150" max="6150" width="10.140625" style="172" bestFit="1" customWidth="1"/>
    <col min="6151" max="6151" width="8.85546875" style="172" bestFit="1" customWidth="1"/>
    <col min="6152" max="6400" width="9.140625" style="172"/>
    <col min="6401" max="6401" width="40.7109375" style="172" customWidth="1"/>
    <col min="6402" max="6402" width="6.28515625" style="172" customWidth="1"/>
    <col min="6403" max="6403" width="3.28515625" style="172" bestFit="1" customWidth="1"/>
    <col min="6404" max="6404" width="9.140625" style="172"/>
    <col min="6405" max="6405" width="9.28515625" style="172" customWidth="1"/>
    <col min="6406" max="6406" width="10.140625" style="172" bestFit="1" customWidth="1"/>
    <col min="6407" max="6407" width="8.85546875" style="172" bestFit="1" customWidth="1"/>
    <col min="6408" max="6656" width="9.140625" style="172"/>
    <col min="6657" max="6657" width="40.7109375" style="172" customWidth="1"/>
    <col min="6658" max="6658" width="6.28515625" style="172" customWidth="1"/>
    <col min="6659" max="6659" width="3.28515625" style="172" bestFit="1" customWidth="1"/>
    <col min="6660" max="6660" width="9.140625" style="172"/>
    <col min="6661" max="6661" width="9.28515625" style="172" customWidth="1"/>
    <col min="6662" max="6662" width="10.140625" style="172" bestFit="1" customWidth="1"/>
    <col min="6663" max="6663" width="8.85546875" style="172" bestFit="1" customWidth="1"/>
    <col min="6664" max="6912" width="9.140625" style="172"/>
    <col min="6913" max="6913" width="40.7109375" style="172" customWidth="1"/>
    <col min="6914" max="6914" width="6.28515625" style="172" customWidth="1"/>
    <col min="6915" max="6915" width="3.28515625" style="172" bestFit="1" customWidth="1"/>
    <col min="6916" max="6916" width="9.140625" style="172"/>
    <col min="6917" max="6917" width="9.28515625" style="172" customWidth="1"/>
    <col min="6918" max="6918" width="10.140625" style="172" bestFit="1" customWidth="1"/>
    <col min="6919" max="6919" width="8.85546875" style="172" bestFit="1" customWidth="1"/>
    <col min="6920" max="7168" width="9.140625" style="172"/>
    <col min="7169" max="7169" width="40.7109375" style="172" customWidth="1"/>
    <col min="7170" max="7170" width="6.28515625" style="172" customWidth="1"/>
    <col min="7171" max="7171" width="3.28515625" style="172" bestFit="1" customWidth="1"/>
    <col min="7172" max="7172" width="9.140625" style="172"/>
    <col min="7173" max="7173" width="9.28515625" style="172" customWidth="1"/>
    <col min="7174" max="7174" width="10.140625" style="172" bestFit="1" customWidth="1"/>
    <col min="7175" max="7175" width="8.85546875" style="172" bestFit="1" customWidth="1"/>
    <col min="7176" max="7424" width="9.140625" style="172"/>
    <col min="7425" max="7425" width="40.7109375" style="172" customWidth="1"/>
    <col min="7426" max="7426" width="6.28515625" style="172" customWidth="1"/>
    <col min="7427" max="7427" width="3.28515625" style="172" bestFit="1" customWidth="1"/>
    <col min="7428" max="7428" width="9.140625" style="172"/>
    <col min="7429" max="7429" width="9.28515625" style="172" customWidth="1"/>
    <col min="7430" max="7430" width="10.140625" style="172" bestFit="1" customWidth="1"/>
    <col min="7431" max="7431" width="8.85546875" style="172" bestFit="1" customWidth="1"/>
    <col min="7432" max="7680" width="9.140625" style="172"/>
    <col min="7681" max="7681" width="40.7109375" style="172" customWidth="1"/>
    <col min="7682" max="7682" width="6.28515625" style="172" customWidth="1"/>
    <col min="7683" max="7683" width="3.28515625" style="172" bestFit="1" customWidth="1"/>
    <col min="7684" max="7684" width="9.140625" style="172"/>
    <col min="7685" max="7685" width="9.28515625" style="172" customWidth="1"/>
    <col min="7686" max="7686" width="10.140625" style="172" bestFit="1" customWidth="1"/>
    <col min="7687" max="7687" width="8.85546875" style="172" bestFit="1" customWidth="1"/>
    <col min="7688" max="7936" width="9.140625" style="172"/>
    <col min="7937" max="7937" width="40.7109375" style="172" customWidth="1"/>
    <col min="7938" max="7938" width="6.28515625" style="172" customWidth="1"/>
    <col min="7939" max="7939" width="3.28515625" style="172" bestFit="1" customWidth="1"/>
    <col min="7940" max="7940" width="9.140625" style="172"/>
    <col min="7941" max="7941" width="9.28515625" style="172" customWidth="1"/>
    <col min="7942" max="7942" width="10.140625" style="172" bestFit="1" customWidth="1"/>
    <col min="7943" max="7943" width="8.85546875" style="172" bestFit="1" customWidth="1"/>
    <col min="7944" max="8192" width="9.140625" style="172"/>
    <col min="8193" max="8193" width="40.7109375" style="172" customWidth="1"/>
    <col min="8194" max="8194" width="6.28515625" style="172" customWidth="1"/>
    <col min="8195" max="8195" width="3.28515625" style="172" bestFit="1" customWidth="1"/>
    <col min="8196" max="8196" width="9.140625" style="172"/>
    <col min="8197" max="8197" width="9.28515625" style="172" customWidth="1"/>
    <col min="8198" max="8198" width="10.140625" style="172" bestFit="1" customWidth="1"/>
    <col min="8199" max="8199" width="8.85546875" style="172" bestFit="1" customWidth="1"/>
    <col min="8200" max="8448" width="9.140625" style="172"/>
    <col min="8449" max="8449" width="40.7109375" style="172" customWidth="1"/>
    <col min="8450" max="8450" width="6.28515625" style="172" customWidth="1"/>
    <col min="8451" max="8451" width="3.28515625" style="172" bestFit="1" customWidth="1"/>
    <col min="8452" max="8452" width="9.140625" style="172"/>
    <col min="8453" max="8453" width="9.28515625" style="172" customWidth="1"/>
    <col min="8454" max="8454" width="10.140625" style="172" bestFit="1" customWidth="1"/>
    <col min="8455" max="8455" width="8.85546875" style="172" bestFit="1" customWidth="1"/>
    <col min="8456" max="8704" width="9.140625" style="172"/>
    <col min="8705" max="8705" width="40.7109375" style="172" customWidth="1"/>
    <col min="8706" max="8706" width="6.28515625" style="172" customWidth="1"/>
    <col min="8707" max="8707" width="3.28515625" style="172" bestFit="1" customWidth="1"/>
    <col min="8708" max="8708" width="9.140625" style="172"/>
    <col min="8709" max="8709" width="9.28515625" style="172" customWidth="1"/>
    <col min="8710" max="8710" width="10.140625" style="172" bestFit="1" customWidth="1"/>
    <col min="8711" max="8711" width="8.85546875" style="172" bestFit="1" customWidth="1"/>
    <col min="8712" max="8960" width="9.140625" style="172"/>
    <col min="8961" max="8961" width="40.7109375" style="172" customWidth="1"/>
    <col min="8962" max="8962" width="6.28515625" style="172" customWidth="1"/>
    <col min="8963" max="8963" width="3.28515625" style="172" bestFit="1" customWidth="1"/>
    <col min="8964" max="8964" width="9.140625" style="172"/>
    <col min="8965" max="8965" width="9.28515625" style="172" customWidth="1"/>
    <col min="8966" max="8966" width="10.140625" style="172" bestFit="1" customWidth="1"/>
    <col min="8967" max="8967" width="8.85546875" style="172" bestFit="1" customWidth="1"/>
    <col min="8968" max="9216" width="9.140625" style="172"/>
    <col min="9217" max="9217" width="40.7109375" style="172" customWidth="1"/>
    <col min="9218" max="9218" width="6.28515625" style="172" customWidth="1"/>
    <col min="9219" max="9219" width="3.28515625" style="172" bestFit="1" customWidth="1"/>
    <col min="9220" max="9220" width="9.140625" style="172"/>
    <col min="9221" max="9221" width="9.28515625" style="172" customWidth="1"/>
    <col min="9222" max="9222" width="10.140625" style="172" bestFit="1" customWidth="1"/>
    <col min="9223" max="9223" width="8.85546875" style="172" bestFit="1" customWidth="1"/>
    <col min="9224" max="9472" width="9.140625" style="172"/>
    <col min="9473" max="9473" width="40.7109375" style="172" customWidth="1"/>
    <col min="9474" max="9474" width="6.28515625" style="172" customWidth="1"/>
    <col min="9475" max="9475" width="3.28515625" style="172" bestFit="1" customWidth="1"/>
    <col min="9476" max="9476" width="9.140625" style="172"/>
    <col min="9477" max="9477" width="9.28515625" style="172" customWidth="1"/>
    <col min="9478" max="9478" width="10.140625" style="172" bestFit="1" customWidth="1"/>
    <col min="9479" max="9479" width="8.85546875" style="172" bestFit="1" customWidth="1"/>
    <col min="9480" max="9728" width="9.140625" style="172"/>
    <col min="9729" max="9729" width="40.7109375" style="172" customWidth="1"/>
    <col min="9730" max="9730" width="6.28515625" style="172" customWidth="1"/>
    <col min="9731" max="9731" width="3.28515625" style="172" bestFit="1" customWidth="1"/>
    <col min="9732" max="9732" width="9.140625" style="172"/>
    <col min="9733" max="9733" width="9.28515625" style="172" customWidth="1"/>
    <col min="9734" max="9734" width="10.140625" style="172" bestFit="1" customWidth="1"/>
    <col min="9735" max="9735" width="8.85546875" style="172" bestFit="1" customWidth="1"/>
    <col min="9736" max="9984" width="9.140625" style="172"/>
    <col min="9985" max="9985" width="40.7109375" style="172" customWidth="1"/>
    <col min="9986" max="9986" width="6.28515625" style="172" customWidth="1"/>
    <col min="9987" max="9987" width="3.28515625" style="172" bestFit="1" customWidth="1"/>
    <col min="9988" max="9988" width="9.140625" style="172"/>
    <col min="9989" max="9989" width="9.28515625" style="172" customWidth="1"/>
    <col min="9990" max="9990" width="10.140625" style="172" bestFit="1" customWidth="1"/>
    <col min="9991" max="9991" width="8.85546875" style="172" bestFit="1" customWidth="1"/>
    <col min="9992" max="10240" width="9.140625" style="172"/>
    <col min="10241" max="10241" width="40.7109375" style="172" customWidth="1"/>
    <col min="10242" max="10242" width="6.28515625" style="172" customWidth="1"/>
    <col min="10243" max="10243" width="3.28515625" style="172" bestFit="1" customWidth="1"/>
    <col min="10244" max="10244" width="9.140625" style="172"/>
    <col min="10245" max="10245" width="9.28515625" style="172" customWidth="1"/>
    <col min="10246" max="10246" width="10.140625" style="172" bestFit="1" customWidth="1"/>
    <col min="10247" max="10247" width="8.85546875" style="172" bestFit="1" customWidth="1"/>
    <col min="10248" max="10496" width="9.140625" style="172"/>
    <col min="10497" max="10497" width="40.7109375" style="172" customWidth="1"/>
    <col min="10498" max="10498" width="6.28515625" style="172" customWidth="1"/>
    <col min="10499" max="10499" width="3.28515625" style="172" bestFit="1" customWidth="1"/>
    <col min="10500" max="10500" width="9.140625" style="172"/>
    <col min="10501" max="10501" width="9.28515625" style="172" customWidth="1"/>
    <col min="10502" max="10502" width="10.140625" style="172" bestFit="1" customWidth="1"/>
    <col min="10503" max="10503" width="8.85546875" style="172" bestFit="1" customWidth="1"/>
    <col min="10504" max="10752" width="9.140625" style="172"/>
    <col min="10753" max="10753" width="40.7109375" style="172" customWidth="1"/>
    <col min="10754" max="10754" width="6.28515625" style="172" customWidth="1"/>
    <col min="10755" max="10755" width="3.28515625" style="172" bestFit="1" customWidth="1"/>
    <col min="10756" max="10756" width="9.140625" style="172"/>
    <col min="10757" max="10757" width="9.28515625" style="172" customWidth="1"/>
    <col min="10758" max="10758" width="10.140625" style="172" bestFit="1" customWidth="1"/>
    <col min="10759" max="10759" width="8.85546875" style="172" bestFit="1" customWidth="1"/>
    <col min="10760" max="11008" width="9.140625" style="172"/>
    <col min="11009" max="11009" width="40.7109375" style="172" customWidth="1"/>
    <col min="11010" max="11010" width="6.28515625" style="172" customWidth="1"/>
    <col min="11011" max="11011" width="3.28515625" style="172" bestFit="1" customWidth="1"/>
    <col min="11012" max="11012" width="9.140625" style="172"/>
    <col min="11013" max="11013" width="9.28515625" style="172" customWidth="1"/>
    <col min="11014" max="11014" width="10.140625" style="172" bestFit="1" customWidth="1"/>
    <col min="11015" max="11015" width="8.85546875" style="172" bestFit="1" customWidth="1"/>
    <col min="11016" max="11264" width="9.140625" style="172"/>
    <col min="11265" max="11265" width="40.7109375" style="172" customWidth="1"/>
    <col min="11266" max="11266" width="6.28515625" style="172" customWidth="1"/>
    <col min="11267" max="11267" width="3.28515625" style="172" bestFit="1" customWidth="1"/>
    <col min="11268" max="11268" width="9.140625" style="172"/>
    <col min="11269" max="11269" width="9.28515625" style="172" customWidth="1"/>
    <col min="11270" max="11270" width="10.140625" style="172" bestFit="1" customWidth="1"/>
    <col min="11271" max="11271" width="8.85546875" style="172" bestFit="1" customWidth="1"/>
    <col min="11272" max="11520" width="9.140625" style="172"/>
    <col min="11521" max="11521" width="40.7109375" style="172" customWidth="1"/>
    <col min="11522" max="11522" width="6.28515625" style="172" customWidth="1"/>
    <col min="11523" max="11523" width="3.28515625" style="172" bestFit="1" customWidth="1"/>
    <col min="11524" max="11524" width="9.140625" style="172"/>
    <col min="11525" max="11525" width="9.28515625" style="172" customWidth="1"/>
    <col min="11526" max="11526" width="10.140625" style="172" bestFit="1" customWidth="1"/>
    <col min="11527" max="11527" width="8.85546875" style="172" bestFit="1" customWidth="1"/>
    <col min="11528" max="11776" width="9.140625" style="172"/>
    <col min="11777" max="11777" width="40.7109375" style="172" customWidth="1"/>
    <col min="11778" max="11778" width="6.28515625" style="172" customWidth="1"/>
    <col min="11779" max="11779" width="3.28515625" style="172" bestFit="1" customWidth="1"/>
    <col min="11780" max="11780" width="9.140625" style="172"/>
    <col min="11781" max="11781" width="9.28515625" style="172" customWidth="1"/>
    <col min="11782" max="11782" width="10.140625" style="172" bestFit="1" customWidth="1"/>
    <col min="11783" max="11783" width="8.85546875" style="172" bestFit="1" customWidth="1"/>
    <col min="11784" max="12032" width="9.140625" style="172"/>
    <col min="12033" max="12033" width="40.7109375" style="172" customWidth="1"/>
    <col min="12034" max="12034" width="6.28515625" style="172" customWidth="1"/>
    <col min="12035" max="12035" width="3.28515625" style="172" bestFit="1" customWidth="1"/>
    <col min="12036" max="12036" width="9.140625" style="172"/>
    <col min="12037" max="12037" width="9.28515625" style="172" customWidth="1"/>
    <col min="12038" max="12038" width="10.140625" style="172" bestFit="1" customWidth="1"/>
    <col min="12039" max="12039" width="8.85546875" style="172" bestFit="1" customWidth="1"/>
    <col min="12040" max="12288" width="9.140625" style="172"/>
    <col min="12289" max="12289" width="40.7109375" style="172" customWidth="1"/>
    <col min="12290" max="12290" width="6.28515625" style="172" customWidth="1"/>
    <col min="12291" max="12291" width="3.28515625" style="172" bestFit="1" customWidth="1"/>
    <col min="12292" max="12292" width="9.140625" style="172"/>
    <col min="12293" max="12293" width="9.28515625" style="172" customWidth="1"/>
    <col min="12294" max="12294" width="10.140625" style="172" bestFit="1" customWidth="1"/>
    <col min="12295" max="12295" width="8.85546875" style="172" bestFit="1" customWidth="1"/>
    <col min="12296" max="12544" width="9.140625" style="172"/>
    <col min="12545" max="12545" width="40.7109375" style="172" customWidth="1"/>
    <col min="12546" max="12546" width="6.28515625" style="172" customWidth="1"/>
    <col min="12547" max="12547" width="3.28515625" style="172" bestFit="1" customWidth="1"/>
    <col min="12548" max="12548" width="9.140625" style="172"/>
    <col min="12549" max="12549" width="9.28515625" style="172" customWidth="1"/>
    <col min="12550" max="12550" width="10.140625" style="172" bestFit="1" customWidth="1"/>
    <col min="12551" max="12551" width="8.85546875" style="172" bestFit="1" customWidth="1"/>
    <col min="12552" max="12800" width="9.140625" style="172"/>
    <col min="12801" max="12801" width="40.7109375" style="172" customWidth="1"/>
    <col min="12802" max="12802" width="6.28515625" style="172" customWidth="1"/>
    <col min="12803" max="12803" width="3.28515625" style="172" bestFit="1" customWidth="1"/>
    <col min="12804" max="12804" width="9.140625" style="172"/>
    <col min="12805" max="12805" width="9.28515625" style="172" customWidth="1"/>
    <col min="12806" max="12806" width="10.140625" style="172" bestFit="1" customWidth="1"/>
    <col min="12807" max="12807" width="8.85546875" style="172" bestFit="1" customWidth="1"/>
    <col min="12808" max="13056" width="9.140625" style="172"/>
    <col min="13057" max="13057" width="40.7109375" style="172" customWidth="1"/>
    <col min="13058" max="13058" width="6.28515625" style="172" customWidth="1"/>
    <col min="13059" max="13059" width="3.28515625" style="172" bestFit="1" customWidth="1"/>
    <col min="13060" max="13060" width="9.140625" style="172"/>
    <col min="13061" max="13061" width="9.28515625" style="172" customWidth="1"/>
    <col min="13062" max="13062" width="10.140625" style="172" bestFit="1" customWidth="1"/>
    <col min="13063" max="13063" width="8.85546875" style="172" bestFit="1" customWidth="1"/>
    <col min="13064" max="13312" width="9.140625" style="172"/>
    <col min="13313" max="13313" width="40.7109375" style="172" customWidth="1"/>
    <col min="13314" max="13314" width="6.28515625" style="172" customWidth="1"/>
    <col min="13315" max="13315" width="3.28515625" style="172" bestFit="1" customWidth="1"/>
    <col min="13316" max="13316" width="9.140625" style="172"/>
    <col min="13317" max="13317" width="9.28515625" style="172" customWidth="1"/>
    <col min="13318" max="13318" width="10.140625" style="172" bestFit="1" customWidth="1"/>
    <col min="13319" max="13319" width="8.85546875" style="172" bestFit="1" customWidth="1"/>
    <col min="13320" max="13568" width="9.140625" style="172"/>
    <col min="13569" max="13569" width="40.7109375" style="172" customWidth="1"/>
    <col min="13570" max="13570" width="6.28515625" style="172" customWidth="1"/>
    <col min="13571" max="13571" width="3.28515625" style="172" bestFit="1" customWidth="1"/>
    <col min="13572" max="13572" width="9.140625" style="172"/>
    <col min="13573" max="13573" width="9.28515625" style="172" customWidth="1"/>
    <col min="13574" max="13574" width="10.140625" style="172" bestFit="1" customWidth="1"/>
    <col min="13575" max="13575" width="8.85546875" style="172" bestFit="1" customWidth="1"/>
    <col min="13576" max="13824" width="9.140625" style="172"/>
    <col min="13825" max="13825" width="40.7109375" style="172" customWidth="1"/>
    <col min="13826" max="13826" width="6.28515625" style="172" customWidth="1"/>
    <col min="13827" max="13827" width="3.28515625" style="172" bestFit="1" customWidth="1"/>
    <col min="13828" max="13828" width="9.140625" style="172"/>
    <col min="13829" max="13829" width="9.28515625" style="172" customWidth="1"/>
    <col min="13830" max="13830" width="10.140625" style="172" bestFit="1" customWidth="1"/>
    <col min="13831" max="13831" width="8.85546875" style="172" bestFit="1" customWidth="1"/>
    <col min="13832" max="14080" width="9.140625" style="172"/>
    <col min="14081" max="14081" width="40.7109375" style="172" customWidth="1"/>
    <col min="14082" max="14082" width="6.28515625" style="172" customWidth="1"/>
    <col min="14083" max="14083" width="3.28515625" style="172" bestFit="1" customWidth="1"/>
    <col min="14084" max="14084" width="9.140625" style="172"/>
    <col min="14085" max="14085" width="9.28515625" style="172" customWidth="1"/>
    <col min="14086" max="14086" width="10.140625" style="172" bestFit="1" customWidth="1"/>
    <col min="14087" max="14087" width="8.85546875" style="172" bestFit="1" customWidth="1"/>
    <col min="14088" max="14336" width="9.140625" style="172"/>
    <col min="14337" max="14337" width="40.7109375" style="172" customWidth="1"/>
    <col min="14338" max="14338" width="6.28515625" style="172" customWidth="1"/>
    <col min="14339" max="14339" width="3.28515625" style="172" bestFit="1" customWidth="1"/>
    <col min="14340" max="14340" width="9.140625" style="172"/>
    <col min="14341" max="14341" width="9.28515625" style="172" customWidth="1"/>
    <col min="14342" max="14342" width="10.140625" style="172" bestFit="1" customWidth="1"/>
    <col min="14343" max="14343" width="8.85546875" style="172" bestFit="1" customWidth="1"/>
    <col min="14344" max="14592" width="9.140625" style="172"/>
    <col min="14593" max="14593" width="40.7109375" style="172" customWidth="1"/>
    <col min="14594" max="14594" width="6.28515625" style="172" customWidth="1"/>
    <col min="14595" max="14595" width="3.28515625" style="172" bestFit="1" customWidth="1"/>
    <col min="14596" max="14596" width="9.140625" style="172"/>
    <col min="14597" max="14597" width="9.28515625" style="172" customWidth="1"/>
    <col min="14598" max="14598" width="10.140625" style="172" bestFit="1" customWidth="1"/>
    <col min="14599" max="14599" width="8.85546875" style="172" bestFit="1" customWidth="1"/>
    <col min="14600" max="14848" width="9.140625" style="172"/>
    <col min="14849" max="14849" width="40.7109375" style="172" customWidth="1"/>
    <col min="14850" max="14850" width="6.28515625" style="172" customWidth="1"/>
    <col min="14851" max="14851" width="3.28515625" style="172" bestFit="1" customWidth="1"/>
    <col min="14852" max="14852" width="9.140625" style="172"/>
    <col min="14853" max="14853" width="9.28515625" style="172" customWidth="1"/>
    <col min="14854" max="14854" width="10.140625" style="172" bestFit="1" customWidth="1"/>
    <col min="14855" max="14855" width="8.85546875" style="172" bestFit="1" customWidth="1"/>
    <col min="14856" max="15104" width="9.140625" style="172"/>
    <col min="15105" max="15105" width="40.7109375" style="172" customWidth="1"/>
    <col min="15106" max="15106" width="6.28515625" style="172" customWidth="1"/>
    <col min="15107" max="15107" width="3.28515625" style="172" bestFit="1" customWidth="1"/>
    <col min="15108" max="15108" width="9.140625" style="172"/>
    <col min="15109" max="15109" width="9.28515625" style="172" customWidth="1"/>
    <col min="15110" max="15110" width="10.140625" style="172" bestFit="1" customWidth="1"/>
    <col min="15111" max="15111" width="8.85546875" style="172" bestFit="1" customWidth="1"/>
    <col min="15112" max="15360" width="9.140625" style="172"/>
    <col min="15361" max="15361" width="40.7109375" style="172" customWidth="1"/>
    <col min="15362" max="15362" width="6.28515625" style="172" customWidth="1"/>
    <col min="15363" max="15363" width="3.28515625" style="172" bestFit="1" customWidth="1"/>
    <col min="15364" max="15364" width="9.140625" style="172"/>
    <col min="15365" max="15365" width="9.28515625" style="172" customWidth="1"/>
    <col min="15366" max="15366" width="10.140625" style="172" bestFit="1" customWidth="1"/>
    <col min="15367" max="15367" width="8.85546875" style="172" bestFit="1" customWidth="1"/>
    <col min="15368" max="15616" width="9.140625" style="172"/>
    <col min="15617" max="15617" width="40.7109375" style="172" customWidth="1"/>
    <col min="15618" max="15618" width="6.28515625" style="172" customWidth="1"/>
    <col min="15619" max="15619" width="3.28515625" style="172" bestFit="1" customWidth="1"/>
    <col min="15620" max="15620" width="9.140625" style="172"/>
    <col min="15621" max="15621" width="9.28515625" style="172" customWidth="1"/>
    <col min="15622" max="15622" width="10.140625" style="172" bestFit="1" customWidth="1"/>
    <col min="15623" max="15623" width="8.85546875" style="172" bestFit="1" customWidth="1"/>
    <col min="15624" max="15872" width="9.140625" style="172"/>
    <col min="15873" max="15873" width="40.7109375" style="172" customWidth="1"/>
    <col min="15874" max="15874" width="6.28515625" style="172" customWidth="1"/>
    <col min="15875" max="15875" width="3.28515625" style="172" bestFit="1" customWidth="1"/>
    <col min="15876" max="15876" width="9.140625" style="172"/>
    <col min="15877" max="15877" width="9.28515625" style="172" customWidth="1"/>
    <col min="15878" max="15878" width="10.140625" style="172" bestFit="1" customWidth="1"/>
    <col min="15879" max="15879" width="8.85546875" style="172" bestFit="1" customWidth="1"/>
    <col min="15880" max="16128" width="9.140625" style="172"/>
    <col min="16129" max="16129" width="40.7109375" style="172" customWidth="1"/>
    <col min="16130" max="16130" width="6.28515625" style="172" customWidth="1"/>
    <col min="16131" max="16131" width="3.28515625" style="172" bestFit="1" customWidth="1"/>
    <col min="16132" max="16132" width="9.140625" style="172"/>
    <col min="16133" max="16133" width="9.28515625" style="172" customWidth="1"/>
    <col min="16134" max="16134" width="10.140625" style="172" bestFit="1" customWidth="1"/>
    <col min="16135" max="16135" width="8.85546875" style="172" bestFit="1" customWidth="1"/>
    <col min="16136" max="16384" width="9.140625" style="172"/>
  </cols>
  <sheetData>
    <row r="1" spans="1:7">
      <c r="A1" s="207" t="s">
        <v>1210</v>
      </c>
      <c r="B1" s="208" t="s">
        <v>66</v>
      </c>
      <c r="C1" s="208" t="s">
        <v>913</v>
      </c>
      <c r="D1" s="209" t="s">
        <v>69</v>
      </c>
      <c r="E1" s="209" t="s">
        <v>1211</v>
      </c>
      <c r="F1" s="209" t="s">
        <v>916</v>
      </c>
      <c r="G1" s="209" t="s">
        <v>1212</v>
      </c>
    </row>
    <row r="2" spans="1:7">
      <c r="A2" s="207" t="s">
        <v>1604</v>
      </c>
      <c r="B2" s="208"/>
      <c r="C2" s="208"/>
      <c r="D2" s="209"/>
      <c r="E2" s="209"/>
      <c r="F2" s="209"/>
      <c r="G2" s="209"/>
    </row>
    <row r="3" spans="1:7">
      <c r="A3" s="171" t="s">
        <v>1213</v>
      </c>
      <c r="B3" s="172">
        <v>1600</v>
      </c>
      <c r="C3" s="172" t="s">
        <v>126</v>
      </c>
      <c r="D3" s="210">
        <v>0</v>
      </c>
      <c r="E3" s="210">
        <v>0</v>
      </c>
      <c r="F3" s="211">
        <f>B3*D3</f>
        <v>0</v>
      </c>
      <c r="G3" s="211">
        <f>B3*E3</f>
        <v>0</v>
      </c>
    </row>
    <row r="4" spans="1:7">
      <c r="A4" s="171" t="s">
        <v>1214</v>
      </c>
      <c r="B4" s="172">
        <v>73</v>
      </c>
      <c r="C4" s="172" t="s">
        <v>142</v>
      </c>
      <c r="D4" s="210">
        <v>0</v>
      </c>
      <c r="E4" s="210">
        <v>0</v>
      </c>
      <c r="F4" s="211">
        <f>B4*D4</f>
        <v>0</v>
      </c>
      <c r="G4" s="211">
        <f>B4*E4</f>
        <v>0</v>
      </c>
    </row>
    <row r="5" spans="1:7" ht="30">
      <c r="A5" s="171" t="s">
        <v>1215</v>
      </c>
      <c r="B5" s="172">
        <v>337</v>
      </c>
      <c r="C5" s="172" t="s">
        <v>126</v>
      </c>
      <c r="D5" s="210">
        <v>0</v>
      </c>
      <c r="E5" s="210">
        <v>0</v>
      </c>
      <c r="F5" s="210">
        <f t="shared" ref="F5:F45" si="0">(B5*D5)</f>
        <v>0</v>
      </c>
      <c r="G5" s="210">
        <f t="shared" ref="G5:G45" si="1">(B5*E5)</f>
        <v>0</v>
      </c>
    </row>
    <row r="6" spans="1:7">
      <c r="A6" s="171" t="s">
        <v>1216</v>
      </c>
      <c r="B6" s="172">
        <v>90</v>
      </c>
      <c r="C6" s="172" t="s">
        <v>126</v>
      </c>
      <c r="D6" s="210">
        <v>0</v>
      </c>
      <c r="E6" s="210">
        <v>0</v>
      </c>
      <c r="F6" s="210">
        <f t="shared" si="0"/>
        <v>0</v>
      </c>
      <c r="G6" s="210">
        <f t="shared" si="1"/>
        <v>0</v>
      </c>
    </row>
    <row r="7" spans="1:7">
      <c r="A7" s="171" t="s">
        <v>1217</v>
      </c>
      <c r="B7" s="172">
        <v>135</v>
      </c>
      <c r="C7" s="172" t="s">
        <v>126</v>
      </c>
      <c r="D7" s="210">
        <v>0</v>
      </c>
      <c r="E7" s="210">
        <v>0</v>
      </c>
      <c r="F7" s="210">
        <f t="shared" si="0"/>
        <v>0</v>
      </c>
      <c r="G7" s="210">
        <f t="shared" si="1"/>
        <v>0</v>
      </c>
    </row>
    <row r="8" spans="1:7">
      <c r="A8" s="171" t="s">
        <v>1218</v>
      </c>
      <c r="B8" s="172">
        <v>160</v>
      </c>
      <c r="C8" s="172" t="s">
        <v>126</v>
      </c>
      <c r="D8" s="210">
        <v>0</v>
      </c>
      <c r="E8" s="210">
        <v>0</v>
      </c>
      <c r="F8" s="210">
        <f t="shared" si="0"/>
        <v>0</v>
      </c>
      <c r="G8" s="210">
        <f t="shared" si="1"/>
        <v>0</v>
      </c>
    </row>
    <row r="9" spans="1:7">
      <c r="A9" s="171" t="s">
        <v>1219</v>
      </c>
      <c r="B9" s="172">
        <v>90</v>
      </c>
      <c r="C9" s="172" t="s">
        <v>126</v>
      </c>
      <c r="D9" s="210">
        <v>0</v>
      </c>
      <c r="E9" s="210">
        <v>0</v>
      </c>
      <c r="F9" s="210">
        <f t="shared" si="0"/>
        <v>0</v>
      </c>
      <c r="G9" s="210">
        <f t="shared" si="1"/>
        <v>0</v>
      </c>
    </row>
    <row r="10" spans="1:7" ht="60">
      <c r="A10" s="171" t="s">
        <v>1220</v>
      </c>
      <c r="B10" s="172">
        <v>166</v>
      </c>
      <c r="C10" s="172" t="s">
        <v>142</v>
      </c>
      <c r="D10" s="210">
        <v>0</v>
      </c>
      <c r="E10" s="210">
        <v>0</v>
      </c>
      <c r="F10" s="210">
        <f t="shared" si="0"/>
        <v>0</v>
      </c>
      <c r="G10" s="210">
        <f t="shared" si="1"/>
        <v>0</v>
      </c>
    </row>
    <row r="11" spans="1:7">
      <c r="A11" s="171" t="s">
        <v>1221</v>
      </c>
      <c r="B11" s="172">
        <v>36</v>
      </c>
      <c r="C11" s="172" t="s">
        <v>142</v>
      </c>
      <c r="D11" s="210">
        <v>0</v>
      </c>
      <c r="E11" s="210">
        <v>0</v>
      </c>
      <c r="F11" s="210">
        <f t="shared" si="0"/>
        <v>0</v>
      </c>
      <c r="G11" s="210">
        <f t="shared" si="1"/>
        <v>0</v>
      </c>
    </row>
    <row r="12" spans="1:7">
      <c r="A12" s="171" t="s">
        <v>1222</v>
      </c>
      <c r="B12" s="172">
        <v>64</v>
      </c>
      <c r="C12" s="172" t="s">
        <v>142</v>
      </c>
      <c r="D12" s="210">
        <v>0</v>
      </c>
      <c r="E12" s="210">
        <v>0</v>
      </c>
      <c r="F12" s="210">
        <f t="shared" si="0"/>
        <v>0</v>
      </c>
      <c r="G12" s="210">
        <f t="shared" si="1"/>
        <v>0</v>
      </c>
    </row>
    <row r="13" spans="1:7">
      <c r="A13" s="171" t="s">
        <v>1223</v>
      </c>
      <c r="B13" s="172">
        <v>80</v>
      </c>
      <c r="C13" s="172" t="s">
        <v>142</v>
      </c>
      <c r="D13" s="210">
        <v>0</v>
      </c>
      <c r="E13" s="210">
        <v>0</v>
      </c>
      <c r="F13" s="210">
        <f t="shared" si="0"/>
        <v>0</v>
      </c>
      <c r="G13" s="210">
        <f t="shared" si="1"/>
        <v>0</v>
      </c>
    </row>
    <row r="14" spans="1:7">
      <c r="A14" s="171" t="s">
        <v>1224</v>
      </c>
      <c r="B14" s="172">
        <v>45</v>
      </c>
      <c r="C14" s="172" t="s">
        <v>142</v>
      </c>
      <c r="D14" s="210">
        <v>0</v>
      </c>
      <c r="E14" s="210">
        <v>0</v>
      </c>
      <c r="F14" s="210">
        <f t="shared" si="0"/>
        <v>0</v>
      </c>
      <c r="G14" s="210">
        <f t="shared" si="1"/>
        <v>0</v>
      </c>
    </row>
    <row r="15" spans="1:7" ht="90">
      <c r="A15" s="171" t="s">
        <v>1225</v>
      </c>
      <c r="B15" s="172">
        <v>6</v>
      </c>
      <c r="C15" s="172" t="s">
        <v>126</v>
      </c>
      <c r="D15" s="210">
        <v>0</v>
      </c>
      <c r="E15" s="210">
        <v>0</v>
      </c>
      <c r="F15" s="210">
        <f t="shared" si="0"/>
        <v>0</v>
      </c>
      <c r="G15" s="210">
        <f t="shared" si="1"/>
        <v>0</v>
      </c>
    </row>
    <row r="16" spans="1:7">
      <c r="A16" s="171" t="s">
        <v>1226</v>
      </c>
      <c r="B16" s="172">
        <v>10</v>
      </c>
      <c r="C16" s="172" t="s">
        <v>126</v>
      </c>
      <c r="D16" s="210">
        <v>0</v>
      </c>
      <c r="E16" s="210">
        <v>0</v>
      </c>
      <c r="F16" s="210">
        <f t="shared" si="0"/>
        <v>0</v>
      </c>
      <c r="G16" s="210">
        <f t="shared" si="1"/>
        <v>0</v>
      </c>
    </row>
    <row r="17" spans="1:7">
      <c r="A17" s="171" t="s">
        <v>1227</v>
      </c>
      <c r="B17" s="172">
        <v>8</v>
      </c>
      <c r="C17" s="172" t="s">
        <v>126</v>
      </c>
      <c r="D17" s="210">
        <v>0</v>
      </c>
      <c r="E17" s="210">
        <v>0</v>
      </c>
      <c r="F17" s="210">
        <f t="shared" si="0"/>
        <v>0</v>
      </c>
      <c r="G17" s="210">
        <f t="shared" si="1"/>
        <v>0</v>
      </c>
    </row>
    <row r="18" spans="1:7" ht="30">
      <c r="A18" s="171" t="s">
        <v>1228</v>
      </c>
      <c r="B18" s="172">
        <v>6</v>
      </c>
      <c r="C18" s="172" t="s">
        <v>142</v>
      </c>
      <c r="D18" s="210">
        <v>0</v>
      </c>
      <c r="E18" s="210">
        <v>0</v>
      </c>
      <c r="F18" s="210">
        <f t="shared" si="0"/>
        <v>0</v>
      </c>
      <c r="G18" s="210">
        <f t="shared" si="1"/>
        <v>0</v>
      </c>
    </row>
    <row r="19" spans="1:7">
      <c r="A19" s="171" t="s">
        <v>1229</v>
      </c>
      <c r="B19" s="172">
        <v>11</v>
      </c>
      <c r="C19" s="172" t="s">
        <v>142</v>
      </c>
      <c r="D19" s="210">
        <v>0</v>
      </c>
      <c r="E19" s="210">
        <v>0</v>
      </c>
      <c r="F19" s="210">
        <f t="shared" si="0"/>
        <v>0</v>
      </c>
      <c r="G19" s="210">
        <f t="shared" si="1"/>
        <v>0</v>
      </c>
    </row>
    <row r="20" spans="1:7" ht="30">
      <c r="A20" s="171" t="s">
        <v>1230</v>
      </c>
      <c r="B20" s="172">
        <v>6</v>
      </c>
      <c r="C20" s="172" t="s">
        <v>142</v>
      </c>
      <c r="D20" s="210">
        <v>0</v>
      </c>
      <c r="E20" s="210">
        <v>0</v>
      </c>
      <c r="F20" s="210">
        <f t="shared" si="0"/>
        <v>0</v>
      </c>
      <c r="G20" s="210">
        <f t="shared" si="1"/>
        <v>0</v>
      </c>
    </row>
    <row r="21" spans="1:7">
      <c r="A21" s="171" t="s">
        <v>1229</v>
      </c>
      <c r="B21" s="172">
        <v>11</v>
      </c>
      <c r="C21" s="172" t="s">
        <v>142</v>
      </c>
      <c r="D21" s="210">
        <v>0</v>
      </c>
      <c r="E21" s="210">
        <v>0</v>
      </c>
      <c r="F21" s="210">
        <f t="shared" si="0"/>
        <v>0</v>
      </c>
      <c r="G21" s="210">
        <f t="shared" si="1"/>
        <v>0</v>
      </c>
    </row>
    <row r="22" spans="1:7">
      <c r="A22" s="171" t="s">
        <v>1231</v>
      </c>
      <c r="B22" s="172">
        <v>12</v>
      </c>
      <c r="C22" s="172" t="s">
        <v>142</v>
      </c>
      <c r="D22" s="210">
        <v>0</v>
      </c>
      <c r="E22" s="210">
        <v>0</v>
      </c>
      <c r="F22" s="210">
        <f t="shared" si="0"/>
        <v>0</v>
      </c>
      <c r="G22" s="210">
        <f t="shared" si="1"/>
        <v>0</v>
      </c>
    </row>
    <row r="23" spans="1:7" ht="30">
      <c r="A23" s="171" t="s">
        <v>1232</v>
      </c>
      <c r="B23" s="172">
        <v>12</v>
      </c>
      <c r="C23" s="172" t="s">
        <v>142</v>
      </c>
      <c r="D23" s="210">
        <v>0</v>
      </c>
      <c r="E23" s="210">
        <v>0</v>
      </c>
      <c r="F23" s="210">
        <f t="shared" si="0"/>
        <v>0</v>
      </c>
      <c r="G23" s="210">
        <f t="shared" si="1"/>
        <v>0</v>
      </c>
    </row>
    <row r="24" spans="1:7">
      <c r="A24" s="171" t="s">
        <v>1233</v>
      </c>
      <c r="B24" s="172">
        <v>2</v>
      </c>
      <c r="C24" s="172" t="s">
        <v>142</v>
      </c>
      <c r="D24" s="210">
        <v>0</v>
      </c>
      <c r="E24" s="210">
        <v>0</v>
      </c>
      <c r="F24" s="210">
        <f t="shared" si="0"/>
        <v>0</v>
      </c>
      <c r="G24" s="210">
        <f t="shared" si="1"/>
        <v>0</v>
      </c>
    </row>
    <row r="25" spans="1:7" ht="135" customHeight="1">
      <c r="A25" s="171" t="s">
        <v>1234</v>
      </c>
      <c r="B25" s="172">
        <v>2</v>
      </c>
      <c r="C25" s="172" t="s">
        <v>142</v>
      </c>
      <c r="D25" s="210">
        <v>0</v>
      </c>
      <c r="E25" s="210">
        <v>0</v>
      </c>
      <c r="F25" s="210">
        <f t="shared" si="0"/>
        <v>0</v>
      </c>
      <c r="G25" s="210">
        <f t="shared" si="1"/>
        <v>0</v>
      </c>
    </row>
    <row r="26" spans="1:7">
      <c r="A26" s="171" t="s">
        <v>1235</v>
      </c>
      <c r="B26" s="172">
        <v>12</v>
      </c>
      <c r="C26" s="172" t="s">
        <v>142</v>
      </c>
      <c r="D26" s="210">
        <v>0</v>
      </c>
      <c r="E26" s="210">
        <v>0</v>
      </c>
      <c r="F26" s="210">
        <f t="shared" si="0"/>
        <v>0</v>
      </c>
      <c r="G26" s="210">
        <f t="shared" si="1"/>
        <v>0</v>
      </c>
    </row>
    <row r="27" spans="1:7">
      <c r="A27" s="171" t="s">
        <v>1236</v>
      </c>
      <c r="B27" s="172">
        <v>1</v>
      </c>
      <c r="C27" s="172" t="s">
        <v>142</v>
      </c>
      <c r="D27" s="210">
        <v>0</v>
      </c>
      <c r="E27" s="210">
        <v>0</v>
      </c>
      <c r="F27" s="210">
        <f t="shared" si="0"/>
        <v>0</v>
      </c>
      <c r="G27" s="210">
        <f t="shared" si="1"/>
        <v>0</v>
      </c>
    </row>
    <row r="28" spans="1:7">
      <c r="A28" s="171" t="s">
        <v>1237</v>
      </c>
      <c r="B28" s="172">
        <v>1</v>
      </c>
      <c r="C28" s="172" t="s">
        <v>142</v>
      </c>
      <c r="D28" s="210">
        <v>0</v>
      </c>
      <c r="E28" s="210">
        <v>0</v>
      </c>
      <c r="F28" s="210">
        <f t="shared" si="0"/>
        <v>0</v>
      </c>
      <c r="G28" s="210">
        <f t="shared" si="1"/>
        <v>0</v>
      </c>
    </row>
    <row r="29" spans="1:7">
      <c r="A29" s="171" t="s">
        <v>1238</v>
      </c>
      <c r="B29" s="172">
        <v>10</v>
      </c>
      <c r="C29" s="172" t="s">
        <v>142</v>
      </c>
      <c r="D29" s="210">
        <v>0</v>
      </c>
      <c r="E29" s="210">
        <v>0</v>
      </c>
      <c r="F29" s="210">
        <f t="shared" si="0"/>
        <v>0</v>
      </c>
      <c r="G29" s="210">
        <f t="shared" si="1"/>
        <v>0</v>
      </c>
    </row>
    <row r="30" spans="1:7">
      <c r="A30" s="171" t="s">
        <v>1239</v>
      </c>
      <c r="B30" s="172">
        <v>6</v>
      </c>
      <c r="C30" s="172" t="s">
        <v>142</v>
      </c>
      <c r="D30" s="210">
        <v>0</v>
      </c>
      <c r="E30" s="210">
        <v>0</v>
      </c>
      <c r="F30" s="210">
        <f t="shared" si="0"/>
        <v>0</v>
      </c>
      <c r="G30" s="210">
        <f t="shared" si="1"/>
        <v>0</v>
      </c>
    </row>
    <row r="31" spans="1:7">
      <c r="A31" s="171" t="s">
        <v>1240</v>
      </c>
      <c r="B31" s="172">
        <v>6</v>
      </c>
      <c r="C31" s="172" t="s">
        <v>142</v>
      </c>
      <c r="D31" s="210">
        <v>0</v>
      </c>
      <c r="E31" s="210">
        <v>0</v>
      </c>
      <c r="F31" s="210">
        <f t="shared" si="0"/>
        <v>0</v>
      </c>
      <c r="G31" s="210">
        <f t="shared" si="1"/>
        <v>0</v>
      </c>
    </row>
    <row r="32" spans="1:7" ht="60">
      <c r="A32" s="171" t="s">
        <v>1241</v>
      </c>
      <c r="B32" s="172">
        <v>8</v>
      </c>
      <c r="C32" s="172" t="s">
        <v>142</v>
      </c>
      <c r="D32" s="210">
        <v>0</v>
      </c>
      <c r="E32" s="210">
        <v>0</v>
      </c>
      <c r="F32" s="210">
        <f t="shared" si="0"/>
        <v>0</v>
      </c>
      <c r="G32" s="210">
        <f t="shared" si="1"/>
        <v>0</v>
      </c>
    </row>
    <row r="33" spans="1:7">
      <c r="A33" s="171" t="s">
        <v>1242</v>
      </c>
      <c r="B33" s="172">
        <v>1</v>
      </c>
      <c r="C33" s="172" t="s">
        <v>142</v>
      </c>
      <c r="D33" s="210">
        <v>0</v>
      </c>
      <c r="E33" s="210">
        <v>0</v>
      </c>
      <c r="F33" s="210">
        <f t="shared" si="0"/>
        <v>0</v>
      </c>
      <c r="G33" s="210">
        <f t="shared" si="1"/>
        <v>0</v>
      </c>
    </row>
    <row r="34" spans="1:7">
      <c r="A34" s="171" t="s">
        <v>1243</v>
      </c>
      <c r="B34" s="172">
        <v>2</v>
      </c>
      <c r="C34" s="172" t="s">
        <v>142</v>
      </c>
      <c r="D34" s="210">
        <v>0</v>
      </c>
      <c r="E34" s="210">
        <v>0</v>
      </c>
      <c r="F34" s="210">
        <f t="shared" si="0"/>
        <v>0</v>
      </c>
      <c r="G34" s="210">
        <f t="shared" si="1"/>
        <v>0</v>
      </c>
    </row>
    <row r="35" spans="1:7">
      <c r="A35" s="171" t="s">
        <v>1244</v>
      </c>
      <c r="B35" s="172">
        <v>3</v>
      </c>
      <c r="C35" s="172" t="s">
        <v>142</v>
      </c>
      <c r="D35" s="210">
        <v>0</v>
      </c>
      <c r="E35" s="210">
        <v>0</v>
      </c>
      <c r="F35" s="210">
        <f t="shared" si="0"/>
        <v>0</v>
      </c>
      <c r="G35" s="210">
        <f t="shared" si="1"/>
        <v>0</v>
      </c>
    </row>
    <row r="36" spans="1:7">
      <c r="A36" s="171" t="s">
        <v>1245</v>
      </c>
      <c r="B36" s="172">
        <v>2</v>
      </c>
      <c r="C36" s="172" t="s">
        <v>142</v>
      </c>
      <c r="D36" s="210">
        <v>0</v>
      </c>
      <c r="E36" s="210">
        <v>0</v>
      </c>
      <c r="F36" s="210">
        <f t="shared" si="0"/>
        <v>0</v>
      </c>
      <c r="G36" s="210">
        <f t="shared" si="1"/>
        <v>0</v>
      </c>
    </row>
    <row r="37" spans="1:7">
      <c r="A37" s="171" t="s">
        <v>1246</v>
      </c>
      <c r="B37" s="172">
        <v>4</v>
      </c>
      <c r="C37" s="172" t="s">
        <v>142</v>
      </c>
      <c r="D37" s="210">
        <v>0</v>
      </c>
      <c r="E37" s="210">
        <v>0</v>
      </c>
      <c r="F37" s="210">
        <f t="shared" si="0"/>
        <v>0</v>
      </c>
      <c r="G37" s="210">
        <f t="shared" si="1"/>
        <v>0</v>
      </c>
    </row>
    <row r="38" spans="1:7">
      <c r="A38" s="171" t="s">
        <v>1247</v>
      </c>
      <c r="B38" s="172">
        <v>4</v>
      </c>
      <c r="C38" s="172" t="s">
        <v>142</v>
      </c>
      <c r="D38" s="210">
        <v>0</v>
      </c>
      <c r="E38" s="210">
        <v>0</v>
      </c>
      <c r="F38" s="210">
        <f t="shared" si="0"/>
        <v>0</v>
      </c>
      <c r="G38" s="210">
        <f t="shared" si="1"/>
        <v>0</v>
      </c>
    </row>
    <row r="39" spans="1:7">
      <c r="A39" s="171" t="s">
        <v>1248</v>
      </c>
      <c r="B39" s="172">
        <v>4</v>
      </c>
      <c r="C39" s="172" t="s">
        <v>142</v>
      </c>
      <c r="D39" s="210">
        <v>0</v>
      </c>
      <c r="E39" s="210">
        <v>0</v>
      </c>
      <c r="F39" s="210">
        <f t="shared" si="0"/>
        <v>0</v>
      </c>
      <c r="G39" s="210">
        <f t="shared" si="1"/>
        <v>0</v>
      </c>
    </row>
    <row r="40" spans="1:7">
      <c r="A40" s="171" t="s">
        <v>1249</v>
      </c>
      <c r="B40" s="172">
        <v>3</v>
      </c>
      <c r="C40" s="172" t="s">
        <v>142</v>
      </c>
      <c r="D40" s="210">
        <v>0</v>
      </c>
      <c r="E40" s="210">
        <v>0</v>
      </c>
      <c r="F40" s="210">
        <f t="shared" si="0"/>
        <v>0</v>
      </c>
      <c r="G40" s="210">
        <f t="shared" si="1"/>
        <v>0</v>
      </c>
    </row>
    <row r="41" spans="1:7" ht="61.5" customHeight="1">
      <c r="A41" s="171" t="s">
        <v>1250</v>
      </c>
      <c r="B41" s="172">
        <v>2</v>
      </c>
      <c r="C41" s="172" t="s">
        <v>142</v>
      </c>
      <c r="D41" s="210">
        <v>0</v>
      </c>
      <c r="E41" s="210">
        <v>0</v>
      </c>
      <c r="F41" s="210">
        <f t="shared" si="0"/>
        <v>0</v>
      </c>
      <c r="G41" s="210">
        <f t="shared" si="1"/>
        <v>0</v>
      </c>
    </row>
    <row r="42" spans="1:7">
      <c r="A42" s="171" t="s">
        <v>1251</v>
      </c>
      <c r="B42" s="172">
        <v>2</v>
      </c>
      <c r="C42" s="172" t="s">
        <v>142</v>
      </c>
      <c r="D42" s="210">
        <v>0</v>
      </c>
      <c r="E42" s="210">
        <v>0</v>
      </c>
      <c r="F42" s="210">
        <f t="shared" si="0"/>
        <v>0</v>
      </c>
      <c r="G42" s="210">
        <f t="shared" si="1"/>
        <v>0</v>
      </c>
    </row>
    <row r="43" spans="1:7" ht="76.5" customHeight="1">
      <c r="A43" s="171" t="s">
        <v>1252</v>
      </c>
      <c r="B43" s="172">
        <v>73</v>
      </c>
      <c r="C43" s="172" t="s">
        <v>142</v>
      </c>
      <c r="D43" s="210">
        <v>0</v>
      </c>
      <c r="E43" s="210">
        <v>0</v>
      </c>
      <c r="F43" s="210">
        <f t="shared" si="0"/>
        <v>0</v>
      </c>
      <c r="G43" s="210">
        <f t="shared" si="1"/>
        <v>0</v>
      </c>
    </row>
    <row r="44" spans="1:7" ht="106.5" customHeight="1">
      <c r="A44" s="171" t="s">
        <v>1253</v>
      </c>
      <c r="B44" s="172">
        <v>73</v>
      </c>
      <c r="C44" s="172" t="s">
        <v>142</v>
      </c>
      <c r="D44" s="210">
        <v>0</v>
      </c>
      <c r="E44" s="210">
        <v>0</v>
      </c>
      <c r="F44" s="210">
        <f t="shared" si="0"/>
        <v>0</v>
      </c>
      <c r="G44" s="210">
        <f t="shared" si="1"/>
        <v>0</v>
      </c>
    </row>
    <row r="45" spans="1:7" ht="75">
      <c r="A45" s="171" t="s">
        <v>1254</v>
      </c>
      <c r="B45" s="172">
        <v>73</v>
      </c>
      <c r="C45" s="172" t="s">
        <v>142</v>
      </c>
      <c r="D45" s="210">
        <v>0</v>
      </c>
      <c r="E45" s="210">
        <v>0</v>
      </c>
      <c r="F45" s="210">
        <f t="shared" si="0"/>
        <v>0</v>
      </c>
      <c r="G45" s="210">
        <f t="shared" si="1"/>
        <v>0</v>
      </c>
    </row>
    <row r="46" spans="1:7" ht="30">
      <c r="A46" s="171" t="s">
        <v>1255</v>
      </c>
      <c r="B46" s="172">
        <v>45</v>
      </c>
      <c r="C46" s="172" t="s">
        <v>142</v>
      </c>
      <c r="D46" s="210">
        <v>0</v>
      </c>
      <c r="E46" s="210">
        <v>0</v>
      </c>
      <c r="F46" s="210">
        <f t="shared" ref="F46:F53" si="2">B46*D46</f>
        <v>0</v>
      </c>
      <c r="G46" s="210">
        <f t="shared" ref="G46:G53" si="3">B46*E46</f>
        <v>0</v>
      </c>
    </row>
    <row r="47" spans="1:7" ht="30">
      <c r="A47" s="171" t="s">
        <v>1256</v>
      </c>
      <c r="B47" s="172">
        <v>34</v>
      </c>
      <c r="C47" s="172" t="s">
        <v>142</v>
      </c>
      <c r="D47" s="210">
        <v>0</v>
      </c>
      <c r="E47" s="210">
        <v>0</v>
      </c>
      <c r="F47" s="210">
        <f t="shared" si="2"/>
        <v>0</v>
      </c>
      <c r="G47" s="210">
        <f t="shared" si="3"/>
        <v>0</v>
      </c>
    </row>
    <row r="48" spans="1:7">
      <c r="A48" s="171" t="s">
        <v>1257</v>
      </c>
      <c r="B48" s="172">
        <v>1</v>
      </c>
      <c r="C48" s="172" t="s">
        <v>681</v>
      </c>
      <c r="D48" s="210">
        <v>0</v>
      </c>
      <c r="E48" s="210">
        <v>0</v>
      </c>
      <c r="F48" s="210">
        <f t="shared" si="2"/>
        <v>0</v>
      </c>
      <c r="G48" s="210">
        <f t="shared" si="3"/>
        <v>0</v>
      </c>
    </row>
    <row r="49" spans="1:7">
      <c r="A49" s="171" t="s">
        <v>1258</v>
      </c>
      <c r="B49" s="172">
        <v>1</v>
      </c>
      <c r="C49" s="172" t="s">
        <v>681</v>
      </c>
      <c r="D49" s="210">
        <v>0</v>
      </c>
      <c r="E49" s="210">
        <v>0</v>
      </c>
      <c r="F49" s="210">
        <f t="shared" si="2"/>
        <v>0</v>
      </c>
      <c r="G49" s="210">
        <f t="shared" si="3"/>
        <v>0</v>
      </c>
    </row>
    <row r="50" spans="1:7" ht="30">
      <c r="A50" s="171" t="s">
        <v>1259</v>
      </c>
      <c r="B50" s="172">
        <v>1</v>
      </c>
      <c r="C50" s="172" t="s">
        <v>681</v>
      </c>
      <c r="D50" s="210">
        <v>0</v>
      </c>
      <c r="E50" s="210">
        <v>0</v>
      </c>
      <c r="F50" s="210">
        <f t="shared" si="2"/>
        <v>0</v>
      </c>
      <c r="G50" s="210">
        <f t="shared" si="3"/>
        <v>0</v>
      </c>
    </row>
    <row r="51" spans="1:7">
      <c r="A51" s="171" t="s">
        <v>1260</v>
      </c>
      <c r="B51" s="172">
        <v>1</v>
      </c>
      <c r="C51" s="172" t="s">
        <v>681</v>
      </c>
      <c r="D51" s="210">
        <v>0</v>
      </c>
      <c r="E51" s="210">
        <v>0</v>
      </c>
      <c r="F51" s="210">
        <f t="shared" si="2"/>
        <v>0</v>
      </c>
      <c r="G51" s="210">
        <f t="shared" si="3"/>
        <v>0</v>
      </c>
    </row>
    <row r="52" spans="1:7">
      <c r="A52" s="171" t="s">
        <v>1261</v>
      </c>
      <c r="B52" s="172">
        <v>1</v>
      </c>
      <c r="C52" s="172" t="s">
        <v>681</v>
      </c>
      <c r="D52" s="210">
        <v>0</v>
      </c>
      <c r="E52" s="210">
        <v>0</v>
      </c>
      <c r="F52" s="210">
        <f t="shared" si="2"/>
        <v>0</v>
      </c>
      <c r="G52" s="210">
        <f t="shared" si="3"/>
        <v>0</v>
      </c>
    </row>
    <row r="53" spans="1:7">
      <c r="A53" s="171" t="s">
        <v>1262</v>
      </c>
      <c r="B53" s="172">
        <v>1</v>
      </c>
      <c r="C53" s="172" t="s">
        <v>681</v>
      </c>
      <c r="D53" s="210">
        <v>0</v>
      </c>
      <c r="E53" s="210">
        <v>0</v>
      </c>
      <c r="F53" s="210">
        <f t="shared" si="2"/>
        <v>0</v>
      </c>
      <c r="G53" s="210">
        <f t="shared" si="3"/>
        <v>0</v>
      </c>
    </row>
    <row r="55" spans="1:7">
      <c r="F55" s="210">
        <f>SUM(F3:F54)</f>
        <v>0</v>
      </c>
      <c r="G55" s="210">
        <f>SUM(G3:G54)</f>
        <v>0</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dimension ref="A1:G301"/>
  <sheetViews>
    <sheetView workbookViewId="0">
      <selection activeCell="I24" sqref="I24"/>
    </sheetView>
  </sheetViews>
  <sheetFormatPr defaultRowHeight="15"/>
  <cols>
    <col min="1" max="1" width="34.85546875" style="172" customWidth="1"/>
    <col min="2" max="3" width="9.140625" style="213"/>
    <col min="4" max="5" width="9.140625" style="215"/>
    <col min="6" max="7" width="9.140625" style="213"/>
    <col min="8" max="256" width="9.140625" style="172"/>
    <col min="257" max="257" width="34.85546875" style="172" customWidth="1"/>
    <col min="258" max="512" width="9.140625" style="172"/>
    <col min="513" max="513" width="34.85546875" style="172" customWidth="1"/>
    <col min="514" max="768" width="9.140625" style="172"/>
    <col min="769" max="769" width="34.85546875" style="172" customWidth="1"/>
    <col min="770" max="1024" width="9.140625" style="172"/>
    <col min="1025" max="1025" width="34.85546875" style="172" customWidth="1"/>
    <col min="1026" max="1280" width="9.140625" style="172"/>
    <col min="1281" max="1281" width="34.85546875" style="172" customWidth="1"/>
    <col min="1282" max="1536" width="9.140625" style="172"/>
    <col min="1537" max="1537" width="34.85546875" style="172" customWidth="1"/>
    <col min="1538" max="1792" width="9.140625" style="172"/>
    <col min="1793" max="1793" width="34.85546875" style="172" customWidth="1"/>
    <col min="1794" max="2048" width="9.140625" style="172"/>
    <col min="2049" max="2049" width="34.85546875" style="172" customWidth="1"/>
    <col min="2050" max="2304" width="9.140625" style="172"/>
    <col min="2305" max="2305" width="34.85546875" style="172" customWidth="1"/>
    <col min="2306" max="2560" width="9.140625" style="172"/>
    <col min="2561" max="2561" width="34.85546875" style="172" customWidth="1"/>
    <col min="2562" max="2816" width="9.140625" style="172"/>
    <col min="2817" max="2817" width="34.85546875" style="172" customWidth="1"/>
    <col min="2818" max="3072" width="9.140625" style="172"/>
    <col min="3073" max="3073" width="34.85546875" style="172" customWidth="1"/>
    <col min="3074" max="3328" width="9.140625" style="172"/>
    <col min="3329" max="3329" width="34.85546875" style="172" customWidth="1"/>
    <col min="3330" max="3584" width="9.140625" style="172"/>
    <col min="3585" max="3585" width="34.85546875" style="172" customWidth="1"/>
    <col min="3586" max="3840" width="9.140625" style="172"/>
    <col min="3841" max="3841" width="34.85546875" style="172" customWidth="1"/>
    <col min="3842" max="4096" width="9.140625" style="172"/>
    <col min="4097" max="4097" width="34.85546875" style="172" customWidth="1"/>
    <col min="4098" max="4352" width="9.140625" style="172"/>
    <col min="4353" max="4353" width="34.85546875" style="172" customWidth="1"/>
    <col min="4354" max="4608" width="9.140625" style="172"/>
    <col min="4609" max="4609" width="34.85546875" style="172" customWidth="1"/>
    <col min="4610" max="4864" width="9.140625" style="172"/>
    <col min="4865" max="4865" width="34.85546875" style="172" customWidth="1"/>
    <col min="4866" max="5120" width="9.140625" style="172"/>
    <col min="5121" max="5121" width="34.85546875" style="172" customWidth="1"/>
    <col min="5122" max="5376" width="9.140625" style="172"/>
    <col min="5377" max="5377" width="34.85546875" style="172" customWidth="1"/>
    <col min="5378" max="5632" width="9.140625" style="172"/>
    <col min="5633" max="5633" width="34.85546875" style="172" customWidth="1"/>
    <col min="5634" max="5888" width="9.140625" style="172"/>
    <col min="5889" max="5889" width="34.85546875" style="172" customWidth="1"/>
    <col min="5890" max="6144" width="9.140625" style="172"/>
    <col min="6145" max="6145" width="34.85546875" style="172" customWidth="1"/>
    <col min="6146" max="6400" width="9.140625" style="172"/>
    <col min="6401" max="6401" width="34.85546875" style="172" customWidth="1"/>
    <col min="6402" max="6656" width="9.140625" style="172"/>
    <col min="6657" max="6657" width="34.85546875" style="172" customWidth="1"/>
    <col min="6658" max="6912" width="9.140625" style="172"/>
    <col min="6913" max="6913" width="34.85546875" style="172" customWidth="1"/>
    <col min="6914" max="7168" width="9.140625" style="172"/>
    <col min="7169" max="7169" width="34.85546875" style="172" customWidth="1"/>
    <col min="7170" max="7424" width="9.140625" style="172"/>
    <col min="7425" max="7425" width="34.85546875" style="172" customWidth="1"/>
    <col min="7426" max="7680" width="9.140625" style="172"/>
    <col min="7681" max="7681" width="34.85546875" style="172" customWidth="1"/>
    <col min="7682" max="7936" width="9.140625" style="172"/>
    <col min="7937" max="7937" width="34.85546875" style="172" customWidth="1"/>
    <col min="7938" max="8192" width="9.140625" style="172"/>
    <col min="8193" max="8193" width="34.85546875" style="172" customWidth="1"/>
    <col min="8194" max="8448" width="9.140625" style="172"/>
    <col min="8449" max="8449" width="34.85546875" style="172" customWidth="1"/>
    <col min="8450" max="8704" width="9.140625" style="172"/>
    <col min="8705" max="8705" width="34.85546875" style="172" customWidth="1"/>
    <col min="8706" max="8960" width="9.140625" style="172"/>
    <col min="8961" max="8961" width="34.85546875" style="172" customWidth="1"/>
    <col min="8962" max="9216" width="9.140625" style="172"/>
    <col min="9217" max="9217" width="34.85546875" style="172" customWidth="1"/>
    <col min="9218" max="9472" width="9.140625" style="172"/>
    <col min="9473" max="9473" width="34.85546875" style="172" customWidth="1"/>
    <col min="9474" max="9728" width="9.140625" style="172"/>
    <col min="9729" max="9729" width="34.85546875" style="172" customWidth="1"/>
    <col min="9730" max="9984" width="9.140625" style="172"/>
    <col min="9985" max="9985" width="34.85546875" style="172" customWidth="1"/>
    <col min="9986" max="10240" width="9.140625" style="172"/>
    <col min="10241" max="10241" width="34.85546875" style="172" customWidth="1"/>
    <col min="10242" max="10496" width="9.140625" style="172"/>
    <col min="10497" max="10497" width="34.85546875" style="172" customWidth="1"/>
    <col min="10498" max="10752" width="9.140625" style="172"/>
    <col min="10753" max="10753" width="34.85546875" style="172" customWidth="1"/>
    <col min="10754" max="11008" width="9.140625" style="172"/>
    <col min="11009" max="11009" width="34.85546875" style="172" customWidth="1"/>
    <col min="11010" max="11264" width="9.140625" style="172"/>
    <col min="11265" max="11265" width="34.85546875" style="172" customWidth="1"/>
    <col min="11266" max="11520" width="9.140625" style="172"/>
    <col min="11521" max="11521" width="34.85546875" style="172" customWidth="1"/>
    <col min="11522" max="11776" width="9.140625" style="172"/>
    <col min="11777" max="11777" width="34.85546875" style="172" customWidth="1"/>
    <col min="11778" max="12032" width="9.140625" style="172"/>
    <col min="12033" max="12033" width="34.85546875" style="172" customWidth="1"/>
    <col min="12034" max="12288" width="9.140625" style="172"/>
    <col min="12289" max="12289" width="34.85546875" style="172" customWidth="1"/>
    <col min="12290" max="12544" width="9.140625" style="172"/>
    <col min="12545" max="12545" width="34.85546875" style="172" customWidth="1"/>
    <col min="12546" max="12800" width="9.140625" style="172"/>
    <col min="12801" max="12801" width="34.85546875" style="172" customWidth="1"/>
    <col min="12802" max="13056" width="9.140625" style="172"/>
    <col min="13057" max="13057" width="34.85546875" style="172" customWidth="1"/>
    <col min="13058" max="13312" width="9.140625" style="172"/>
    <col min="13313" max="13313" width="34.85546875" style="172" customWidth="1"/>
    <col min="13314" max="13568" width="9.140625" style="172"/>
    <col min="13569" max="13569" width="34.85546875" style="172" customWidth="1"/>
    <col min="13570" max="13824" width="9.140625" style="172"/>
    <col min="13825" max="13825" width="34.85546875" style="172" customWidth="1"/>
    <col min="13826" max="14080" width="9.140625" style="172"/>
    <col min="14081" max="14081" width="34.85546875" style="172" customWidth="1"/>
    <col min="14082" max="14336" width="9.140625" style="172"/>
    <col min="14337" max="14337" width="34.85546875" style="172" customWidth="1"/>
    <col min="14338" max="14592" width="9.140625" style="172"/>
    <col min="14593" max="14593" width="34.85546875" style="172" customWidth="1"/>
    <col min="14594" max="14848" width="9.140625" style="172"/>
    <col min="14849" max="14849" width="34.85546875" style="172" customWidth="1"/>
    <col min="14850" max="15104" width="9.140625" style="172"/>
    <col min="15105" max="15105" width="34.85546875" style="172" customWidth="1"/>
    <col min="15106" max="15360" width="9.140625" style="172"/>
    <col min="15361" max="15361" width="34.85546875" style="172" customWidth="1"/>
    <col min="15362" max="15616" width="9.140625" style="172"/>
    <col min="15617" max="15617" width="34.85546875" style="172" customWidth="1"/>
    <col min="15618" max="15872" width="9.140625" style="172"/>
    <col min="15873" max="15873" width="34.85546875" style="172" customWidth="1"/>
    <col min="15874" max="16128" width="9.140625" style="172"/>
    <col min="16129" max="16129" width="34.85546875" style="172" customWidth="1"/>
    <col min="16130" max="16384" width="9.140625" style="172"/>
  </cols>
  <sheetData>
    <row r="1" spans="1:7">
      <c r="A1" s="114" t="s">
        <v>1263</v>
      </c>
      <c r="B1" s="212" t="s">
        <v>961</v>
      </c>
      <c r="C1" s="212" t="s">
        <v>961</v>
      </c>
      <c r="D1" s="215" t="s">
        <v>903</v>
      </c>
      <c r="E1" s="214" t="s">
        <v>903</v>
      </c>
      <c r="F1" s="213" t="s">
        <v>904</v>
      </c>
      <c r="G1" s="212" t="s">
        <v>904</v>
      </c>
    </row>
    <row r="2" spans="1:7">
      <c r="A2" s="114"/>
      <c r="B2" s="212"/>
      <c r="C2" s="212" t="s">
        <v>1264</v>
      </c>
      <c r="D2" s="215" t="s">
        <v>1264</v>
      </c>
      <c r="E2" s="214"/>
      <c r="F2" s="213" t="s">
        <v>1264</v>
      </c>
      <c r="G2" s="212"/>
    </row>
    <row r="3" spans="1:7">
      <c r="A3" s="114"/>
      <c r="C3" s="212"/>
      <c r="D3" s="215" t="s">
        <v>1265</v>
      </c>
      <c r="E3" s="214" t="s">
        <v>1265</v>
      </c>
      <c r="F3" s="213" t="s">
        <v>1265</v>
      </c>
      <c r="G3" s="212" t="s">
        <v>1265</v>
      </c>
    </row>
    <row r="4" spans="1:7">
      <c r="A4" s="208" t="s">
        <v>41</v>
      </c>
      <c r="C4" s="212"/>
      <c r="D4" s="215" t="s">
        <v>1266</v>
      </c>
      <c r="E4" s="214" t="s">
        <v>1266</v>
      </c>
      <c r="F4" s="213" t="s">
        <v>1266</v>
      </c>
      <c r="G4" s="212" t="s">
        <v>1266</v>
      </c>
    </row>
    <row r="5" spans="1:7">
      <c r="A5" s="172" t="s">
        <v>1267</v>
      </c>
      <c r="C5" s="212"/>
      <c r="E5" s="214"/>
      <c r="G5" s="212"/>
    </row>
    <row r="6" spans="1:7">
      <c r="C6" s="212"/>
      <c r="E6" s="214"/>
      <c r="G6" s="212"/>
    </row>
    <row r="7" spans="1:7">
      <c r="A7" s="225" t="s">
        <v>1605</v>
      </c>
      <c r="B7" s="225"/>
      <c r="C7" s="226"/>
      <c r="D7" s="227"/>
      <c r="E7" s="227"/>
      <c r="F7" s="226"/>
      <c r="G7" s="226"/>
    </row>
    <row r="8" spans="1:7">
      <c r="A8" s="225" t="s">
        <v>1606</v>
      </c>
      <c r="B8" s="225"/>
      <c r="C8" s="226"/>
      <c r="D8" s="227"/>
      <c r="E8" s="227"/>
      <c r="F8" s="226"/>
      <c r="G8" s="226"/>
    </row>
    <row r="9" spans="1:7">
      <c r="A9" s="225" t="s">
        <v>1607</v>
      </c>
      <c r="B9" s="225"/>
      <c r="C9" s="226"/>
      <c r="D9" s="227"/>
      <c r="E9" s="227"/>
      <c r="F9" s="226"/>
      <c r="G9" s="226"/>
    </row>
    <row r="10" spans="1:7">
      <c r="A10" s="225" t="s">
        <v>1608</v>
      </c>
      <c r="B10" s="225"/>
      <c r="C10" s="226"/>
      <c r="D10" s="227"/>
      <c r="E10" s="227"/>
      <c r="F10" s="226"/>
      <c r="G10" s="226"/>
    </row>
    <row r="11" spans="1:7">
      <c r="A11" s="225" t="s">
        <v>1609</v>
      </c>
      <c r="B11" s="225">
        <v>2</v>
      </c>
      <c r="C11" s="226" t="s">
        <v>126</v>
      </c>
      <c r="D11" s="228">
        <v>0</v>
      </c>
      <c r="E11" s="228">
        <f>B11*D11</f>
        <v>0</v>
      </c>
      <c r="F11" s="235">
        <v>0</v>
      </c>
      <c r="G11" s="235">
        <v>0</v>
      </c>
    </row>
    <row r="12" spans="1:7">
      <c r="A12" s="225" t="s">
        <v>1610</v>
      </c>
      <c r="B12" s="225">
        <v>12</v>
      </c>
      <c r="C12" s="226" t="s">
        <v>126</v>
      </c>
      <c r="D12" s="228">
        <v>0</v>
      </c>
      <c r="E12" s="228">
        <f>B12*D12</f>
        <v>0</v>
      </c>
      <c r="F12" s="235">
        <v>0</v>
      </c>
      <c r="G12" s="235">
        <v>0</v>
      </c>
    </row>
    <row r="13" spans="1:7">
      <c r="A13" s="225" t="s">
        <v>1611</v>
      </c>
      <c r="B13" s="225">
        <v>6</v>
      </c>
      <c r="C13" s="226" t="s">
        <v>126</v>
      </c>
      <c r="D13" s="228">
        <v>0</v>
      </c>
      <c r="E13" s="228">
        <f>B13*D13</f>
        <v>0</v>
      </c>
      <c r="F13" s="235">
        <v>0</v>
      </c>
      <c r="G13" s="235">
        <v>0</v>
      </c>
    </row>
    <row r="14" spans="1:7">
      <c r="A14" s="225" t="s">
        <v>1612</v>
      </c>
      <c r="B14" s="225">
        <v>18</v>
      </c>
      <c r="C14" s="226" t="s">
        <v>126</v>
      </c>
      <c r="D14" s="228">
        <v>0</v>
      </c>
      <c r="E14" s="228">
        <f>B14*D14</f>
        <v>0</v>
      </c>
      <c r="F14" s="235">
        <v>0</v>
      </c>
      <c r="G14" s="235">
        <v>0</v>
      </c>
    </row>
    <row r="15" spans="1:7">
      <c r="A15" s="229"/>
      <c r="B15" s="229"/>
      <c r="C15" s="230"/>
      <c r="D15" s="231"/>
      <c r="E15" s="232"/>
      <c r="F15" s="231"/>
      <c r="G15" s="232"/>
    </row>
    <row r="16" spans="1:7">
      <c r="A16" s="233" t="s">
        <v>1268</v>
      </c>
      <c r="B16" s="233"/>
      <c r="C16" s="234"/>
      <c r="D16" s="235"/>
      <c r="E16" s="236"/>
      <c r="F16" s="235"/>
      <c r="G16" s="236"/>
    </row>
    <row r="17" spans="1:7">
      <c r="A17" s="233" t="s">
        <v>1269</v>
      </c>
      <c r="B17" s="233"/>
      <c r="C17" s="234"/>
      <c r="D17" s="235"/>
      <c r="E17" s="236"/>
      <c r="F17" s="235"/>
      <c r="G17" s="236"/>
    </row>
    <row r="18" spans="1:7">
      <c r="A18" s="233" t="s">
        <v>1270</v>
      </c>
      <c r="B18" s="233"/>
      <c r="C18" s="234"/>
      <c r="D18" s="235"/>
      <c r="E18" s="236"/>
      <c r="F18" s="235"/>
      <c r="G18" s="236"/>
    </row>
    <row r="19" spans="1:7">
      <c r="A19" s="233" t="s">
        <v>1271</v>
      </c>
      <c r="B19" s="233"/>
      <c r="C19" s="234"/>
      <c r="D19" s="235"/>
      <c r="E19" s="236"/>
      <c r="F19" s="235"/>
      <c r="G19" s="236"/>
    </row>
    <row r="20" spans="1:7">
      <c r="A20" s="233" t="s">
        <v>1272</v>
      </c>
      <c r="B20" s="233"/>
      <c r="C20" s="234"/>
      <c r="D20" s="235"/>
      <c r="E20" s="236"/>
      <c r="F20" s="235"/>
      <c r="G20" s="236"/>
    </row>
    <row r="21" spans="1:7">
      <c r="A21" s="233" t="s">
        <v>1273</v>
      </c>
      <c r="B21" s="233"/>
      <c r="C21" s="234"/>
      <c r="D21" s="235"/>
      <c r="E21" s="236"/>
      <c r="F21" s="235"/>
      <c r="G21" s="236"/>
    </row>
    <row r="22" spans="1:7">
      <c r="A22" s="233" t="s">
        <v>1274</v>
      </c>
      <c r="B22" s="233"/>
      <c r="C22" s="234"/>
      <c r="D22" s="235"/>
      <c r="E22" s="236"/>
      <c r="F22" s="235"/>
      <c r="G22" s="236"/>
    </row>
    <row r="23" spans="1:7">
      <c r="A23" s="233" t="s">
        <v>1275</v>
      </c>
      <c r="B23" s="233"/>
      <c r="C23" s="234"/>
      <c r="D23" s="235"/>
      <c r="E23" s="236"/>
      <c r="F23" s="235"/>
      <c r="G23" s="236"/>
    </row>
    <row r="24" spans="1:7">
      <c r="A24" s="233" t="s">
        <v>1276</v>
      </c>
      <c r="B24" s="233">
        <v>4</v>
      </c>
      <c r="C24" s="234" t="s">
        <v>126</v>
      </c>
      <c r="D24" s="235">
        <v>0</v>
      </c>
      <c r="E24" s="235">
        <v>0</v>
      </c>
      <c r="F24" s="235">
        <v>0</v>
      </c>
      <c r="G24" s="235">
        <v>0</v>
      </c>
    </row>
    <row r="25" spans="1:7">
      <c r="A25" s="233"/>
      <c r="B25" s="233"/>
      <c r="C25" s="234"/>
      <c r="D25" s="235"/>
      <c r="E25" s="236"/>
      <c r="F25" s="235"/>
      <c r="G25" s="236"/>
    </row>
    <row r="26" spans="1:7">
      <c r="A26" s="233" t="s">
        <v>1277</v>
      </c>
      <c r="B26" s="233">
        <v>4</v>
      </c>
      <c r="C26" s="234" t="s">
        <v>126</v>
      </c>
      <c r="D26" s="235">
        <v>0</v>
      </c>
      <c r="E26" s="235">
        <v>0</v>
      </c>
      <c r="F26" s="235">
        <v>0</v>
      </c>
      <c r="G26" s="235">
        <v>0</v>
      </c>
    </row>
    <row r="27" spans="1:7">
      <c r="A27" s="233"/>
      <c r="B27" s="233"/>
      <c r="C27" s="234"/>
      <c r="D27" s="235"/>
      <c r="E27" s="236"/>
      <c r="F27" s="235"/>
      <c r="G27" s="236"/>
    </row>
    <row r="28" spans="1:7">
      <c r="A28" s="233" t="s">
        <v>1278</v>
      </c>
      <c r="B28" s="233">
        <v>24</v>
      </c>
      <c r="C28" s="234" t="s">
        <v>126</v>
      </c>
      <c r="D28" s="235">
        <v>0</v>
      </c>
      <c r="E28" s="235">
        <v>0</v>
      </c>
      <c r="F28" s="235">
        <v>0</v>
      </c>
      <c r="G28" s="235">
        <v>0</v>
      </c>
    </row>
    <row r="29" spans="1:7">
      <c r="A29" s="233"/>
      <c r="B29" s="233"/>
      <c r="C29" s="234"/>
      <c r="D29" s="235"/>
      <c r="E29" s="236"/>
      <c r="F29" s="235"/>
      <c r="G29" s="236"/>
    </row>
    <row r="30" spans="1:7">
      <c r="A30" s="233" t="s">
        <v>1279</v>
      </c>
      <c r="B30" s="233">
        <v>6</v>
      </c>
      <c r="C30" s="234" t="s">
        <v>126</v>
      </c>
      <c r="D30" s="235">
        <v>0</v>
      </c>
      <c r="E30" s="235">
        <v>0</v>
      </c>
      <c r="F30" s="235">
        <v>0</v>
      </c>
      <c r="G30" s="235">
        <v>0</v>
      </c>
    </row>
    <row r="31" spans="1:7">
      <c r="A31" s="233"/>
      <c r="B31" s="233"/>
      <c r="C31" s="234"/>
      <c r="D31" s="235"/>
      <c r="E31" s="236"/>
      <c r="F31" s="235"/>
      <c r="G31" s="236"/>
    </row>
    <row r="32" spans="1:7">
      <c r="A32" s="233" t="s">
        <v>1280</v>
      </c>
      <c r="B32" s="233">
        <v>6</v>
      </c>
      <c r="C32" s="234" t="s">
        <v>126</v>
      </c>
      <c r="D32" s="235">
        <v>0</v>
      </c>
      <c r="E32" s="235">
        <v>0</v>
      </c>
      <c r="F32" s="235">
        <v>0</v>
      </c>
      <c r="G32" s="235">
        <v>0</v>
      </c>
    </row>
    <row r="33" spans="1:7">
      <c r="A33" s="233"/>
      <c r="B33" s="233"/>
      <c r="C33" s="234"/>
      <c r="D33" s="235"/>
      <c r="E33" s="236"/>
      <c r="F33" s="235"/>
      <c r="G33" s="236"/>
    </row>
    <row r="34" spans="1:7">
      <c r="A34" s="233" t="s">
        <v>1268</v>
      </c>
      <c r="B34" s="233"/>
      <c r="C34" s="234"/>
      <c r="D34" s="235"/>
      <c r="E34" s="236"/>
      <c r="F34" s="235"/>
      <c r="G34" s="236"/>
    </row>
    <row r="35" spans="1:7">
      <c r="A35" s="233" t="s">
        <v>1269</v>
      </c>
      <c r="B35" s="233"/>
      <c r="C35" s="234"/>
      <c r="D35" s="235"/>
      <c r="E35" s="236"/>
      <c r="F35" s="235"/>
      <c r="G35" s="236"/>
    </row>
    <row r="36" spans="1:7">
      <c r="A36" s="233" t="s">
        <v>1270</v>
      </c>
      <c r="B36" s="233"/>
      <c r="C36" s="234"/>
      <c r="D36" s="235"/>
      <c r="E36" s="236"/>
      <c r="F36" s="235"/>
      <c r="G36" s="236"/>
    </row>
    <row r="37" spans="1:7">
      <c r="A37" s="233" t="s">
        <v>1271</v>
      </c>
      <c r="B37" s="233"/>
      <c r="C37" s="234"/>
      <c r="D37" s="235"/>
      <c r="E37" s="236"/>
      <c r="F37" s="235"/>
      <c r="G37" s="236"/>
    </row>
    <row r="38" spans="1:7">
      <c r="A38" s="233" t="s">
        <v>1272</v>
      </c>
      <c r="B38" s="233"/>
      <c r="C38" s="234"/>
      <c r="D38" s="235"/>
      <c r="E38" s="236"/>
      <c r="F38" s="235"/>
      <c r="G38" s="236"/>
    </row>
    <row r="39" spans="1:7">
      <c r="A39" s="233" t="s">
        <v>1273</v>
      </c>
      <c r="B39" s="233"/>
      <c r="C39" s="234"/>
      <c r="D39" s="235"/>
      <c r="E39" s="236"/>
      <c r="F39" s="235"/>
      <c r="G39" s="236"/>
    </row>
    <row r="40" spans="1:7">
      <c r="A40" s="233" t="s">
        <v>1281</v>
      </c>
      <c r="B40" s="233"/>
      <c r="C40" s="234"/>
      <c r="D40" s="235"/>
      <c r="E40" s="236"/>
      <c r="F40" s="235"/>
      <c r="G40" s="236"/>
    </row>
    <row r="41" spans="1:7">
      <c r="A41" s="233" t="s">
        <v>1275</v>
      </c>
      <c r="B41" s="233"/>
      <c r="C41" s="234"/>
      <c r="D41" s="235"/>
      <c r="E41" s="236"/>
      <c r="F41" s="235"/>
      <c r="G41" s="236"/>
    </row>
    <row r="42" spans="1:7">
      <c r="A42" s="233" t="s">
        <v>1282</v>
      </c>
      <c r="B42" s="233">
        <v>32</v>
      </c>
      <c r="C42" s="234" t="s">
        <v>126</v>
      </c>
      <c r="D42" s="235">
        <v>0</v>
      </c>
      <c r="E42" s="235">
        <v>0</v>
      </c>
      <c r="F42" s="235">
        <v>0</v>
      </c>
      <c r="G42" s="235">
        <v>0</v>
      </c>
    </row>
    <row r="43" spans="1:7">
      <c r="A43" s="233"/>
      <c r="B43" s="233"/>
      <c r="C43" s="234"/>
      <c r="D43" s="235"/>
      <c r="E43" s="236"/>
      <c r="F43" s="235"/>
      <c r="G43" s="236"/>
    </row>
    <row r="44" spans="1:7">
      <c r="A44" s="233" t="s">
        <v>1283</v>
      </c>
      <c r="B44" s="233">
        <v>4</v>
      </c>
      <c r="C44" s="234" t="s">
        <v>126</v>
      </c>
      <c r="D44" s="235">
        <v>0</v>
      </c>
      <c r="E44" s="235">
        <v>0</v>
      </c>
      <c r="F44" s="235">
        <v>0</v>
      </c>
      <c r="G44" s="235">
        <v>0</v>
      </c>
    </row>
    <row r="45" spans="1:7">
      <c r="A45" s="233"/>
      <c r="B45" s="233"/>
      <c r="C45" s="234"/>
      <c r="D45" s="235"/>
      <c r="E45" s="236"/>
      <c r="F45" s="235"/>
      <c r="G45" s="236"/>
    </row>
    <row r="46" spans="1:7">
      <c r="A46" s="233" t="s">
        <v>1284</v>
      </c>
      <c r="B46" s="233"/>
      <c r="C46" s="234"/>
      <c r="D46" s="235"/>
      <c r="E46" s="236"/>
      <c r="F46" s="235"/>
      <c r="G46" s="236"/>
    </row>
    <row r="47" spans="1:7">
      <c r="A47" s="233" t="s">
        <v>1285</v>
      </c>
      <c r="B47" s="233"/>
      <c r="C47" s="234"/>
      <c r="D47" s="235"/>
      <c r="E47" s="236"/>
      <c r="F47" s="235"/>
      <c r="G47" s="236"/>
    </row>
    <row r="48" spans="1:7">
      <c r="A48" s="233" t="s">
        <v>1286</v>
      </c>
      <c r="B48" s="233"/>
      <c r="C48" s="234"/>
      <c r="D48" s="235"/>
      <c r="E48" s="236"/>
      <c r="F48" s="235"/>
      <c r="G48" s="236"/>
    </row>
    <row r="49" spans="1:7">
      <c r="A49" s="233" t="s">
        <v>1287</v>
      </c>
      <c r="B49" s="233">
        <v>3</v>
      </c>
      <c r="C49" s="234" t="s">
        <v>142</v>
      </c>
      <c r="D49" s="235">
        <v>0</v>
      </c>
      <c r="E49" s="235">
        <v>0</v>
      </c>
      <c r="F49" s="235">
        <v>0</v>
      </c>
      <c r="G49" s="235">
        <v>0</v>
      </c>
    </row>
    <row r="50" spans="1:7">
      <c r="A50" s="233"/>
      <c r="B50" s="233"/>
      <c r="C50" s="233"/>
      <c r="D50" s="235"/>
      <c r="E50" s="235"/>
      <c r="F50" s="235"/>
      <c r="G50" s="235"/>
    </row>
    <row r="51" spans="1:7">
      <c r="A51" s="233" t="s">
        <v>1288</v>
      </c>
      <c r="B51" s="233"/>
      <c r="C51" s="234"/>
      <c r="D51" s="235"/>
      <c r="E51" s="236"/>
      <c r="F51" s="235"/>
      <c r="G51" s="236"/>
    </row>
    <row r="52" spans="1:7">
      <c r="A52" s="233" t="s">
        <v>1289</v>
      </c>
      <c r="B52" s="233"/>
      <c r="C52" s="234"/>
      <c r="D52" s="235"/>
      <c r="E52" s="236"/>
      <c r="F52" s="235"/>
      <c r="G52" s="236"/>
    </row>
    <row r="53" spans="1:7">
      <c r="A53" s="233" t="s">
        <v>1290</v>
      </c>
      <c r="B53" s="233"/>
      <c r="C53" s="234"/>
      <c r="D53" s="235"/>
      <c r="E53" s="236"/>
      <c r="F53" s="235"/>
      <c r="G53" s="236"/>
    </row>
    <row r="54" spans="1:7">
      <c r="A54" s="233" t="s">
        <v>1291</v>
      </c>
      <c r="B54" s="233"/>
      <c r="C54" s="234"/>
      <c r="D54" s="235"/>
      <c r="E54" s="236"/>
      <c r="F54" s="235"/>
      <c r="G54" s="236"/>
    </row>
    <row r="55" spans="1:7">
      <c r="A55" s="233" t="s">
        <v>1292</v>
      </c>
      <c r="B55" s="233"/>
      <c r="C55" s="234"/>
      <c r="D55" s="235"/>
      <c r="E55" s="236"/>
      <c r="F55" s="235"/>
      <c r="G55" s="236"/>
    </row>
    <row r="56" spans="1:7">
      <c r="A56" s="233" t="s">
        <v>1293</v>
      </c>
      <c r="B56" s="233"/>
      <c r="C56" s="234"/>
      <c r="D56" s="235"/>
      <c r="E56" s="236"/>
      <c r="F56" s="235"/>
      <c r="G56" s="236"/>
    </row>
    <row r="57" spans="1:7">
      <c r="A57" s="233" t="s">
        <v>1286</v>
      </c>
      <c r="B57" s="233"/>
      <c r="C57" s="234"/>
      <c r="D57" s="235"/>
      <c r="E57" s="236"/>
      <c r="F57" s="235"/>
      <c r="G57" s="236"/>
    </row>
    <row r="58" spans="1:7">
      <c r="A58" s="233" t="s">
        <v>1294</v>
      </c>
      <c r="B58" s="233">
        <v>2</v>
      </c>
      <c r="C58" s="234" t="s">
        <v>142</v>
      </c>
      <c r="D58" s="235">
        <v>0</v>
      </c>
      <c r="E58" s="235">
        <v>0</v>
      </c>
      <c r="F58" s="235">
        <v>0</v>
      </c>
      <c r="G58" s="235">
        <v>0</v>
      </c>
    </row>
    <row r="59" spans="1:7">
      <c r="A59" s="233"/>
      <c r="B59" s="233"/>
      <c r="C59" s="234"/>
      <c r="D59" s="235"/>
      <c r="E59" s="236"/>
      <c r="F59" s="235"/>
      <c r="G59" s="236"/>
    </row>
    <row r="60" spans="1:7">
      <c r="A60" s="233" t="s">
        <v>1295</v>
      </c>
      <c r="B60" s="233"/>
      <c r="C60" s="234"/>
      <c r="D60" s="235"/>
      <c r="E60" s="236"/>
      <c r="F60" s="235"/>
      <c r="G60" s="236"/>
    </row>
    <row r="61" spans="1:7">
      <c r="A61" s="233" t="s">
        <v>1296</v>
      </c>
      <c r="B61" s="233"/>
      <c r="C61" s="234"/>
      <c r="D61" s="235"/>
      <c r="E61" s="236"/>
      <c r="F61" s="235"/>
      <c r="G61" s="236"/>
    </row>
    <row r="62" spans="1:7">
      <c r="A62" s="233" t="s">
        <v>1297</v>
      </c>
      <c r="B62" s="233"/>
      <c r="C62" s="234"/>
      <c r="D62" s="235"/>
      <c r="E62" s="236"/>
      <c r="F62" s="235"/>
      <c r="G62" s="236"/>
    </row>
    <row r="63" spans="1:7">
      <c r="A63" s="233" t="s">
        <v>1298</v>
      </c>
      <c r="B63" s="233"/>
      <c r="C63" s="234"/>
      <c r="D63" s="235"/>
      <c r="E63" s="236"/>
      <c r="F63" s="235"/>
      <c r="G63" s="236"/>
    </row>
    <row r="64" spans="1:7">
      <c r="A64" s="233" t="s">
        <v>1299</v>
      </c>
      <c r="B64" s="233"/>
      <c r="C64" s="234"/>
      <c r="D64" s="235"/>
      <c r="E64" s="236"/>
      <c r="F64" s="235"/>
      <c r="G64" s="236"/>
    </row>
    <row r="65" spans="1:7">
      <c r="A65" s="233" t="s">
        <v>1300</v>
      </c>
      <c r="B65" s="233">
        <v>10</v>
      </c>
      <c r="C65" s="234" t="s">
        <v>142</v>
      </c>
      <c r="D65" s="235">
        <v>0</v>
      </c>
      <c r="E65" s="235">
        <v>0</v>
      </c>
      <c r="F65" s="235">
        <v>0</v>
      </c>
      <c r="G65" s="235">
        <v>0</v>
      </c>
    </row>
    <row r="66" spans="1:7">
      <c r="A66" s="233" t="s">
        <v>1301</v>
      </c>
      <c r="B66" s="233">
        <v>2</v>
      </c>
      <c r="C66" s="234" t="s">
        <v>142</v>
      </c>
      <c r="D66" s="235">
        <v>0</v>
      </c>
      <c r="E66" s="235">
        <v>0</v>
      </c>
      <c r="F66" s="235">
        <v>0</v>
      </c>
      <c r="G66" s="235">
        <v>0</v>
      </c>
    </row>
    <row r="67" spans="1:7">
      <c r="A67" s="233"/>
      <c r="B67" s="233"/>
      <c r="C67" s="234"/>
      <c r="D67" s="235"/>
      <c r="E67" s="236"/>
      <c r="F67" s="235"/>
      <c r="G67" s="236"/>
    </row>
    <row r="68" spans="1:7">
      <c r="A68" s="233" t="s">
        <v>1302</v>
      </c>
      <c r="B68" s="233">
        <v>9</v>
      </c>
      <c r="C68" s="234" t="s">
        <v>142</v>
      </c>
      <c r="D68" s="235">
        <v>0</v>
      </c>
      <c r="E68" s="235">
        <v>0</v>
      </c>
      <c r="F68" s="235">
        <v>0</v>
      </c>
      <c r="G68" s="235">
        <v>0</v>
      </c>
    </row>
    <row r="69" spans="1:7">
      <c r="A69" s="233" t="s">
        <v>1304</v>
      </c>
      <c r="B69" s="233"/>
      <c r="C69" s="234"/>
      <c r="D69" s="235"/>
      <c r="E69" s="236"/>
      <c r="F69" s="235"/>
      <c r="G69" s="236"/>
    </row>
    <row r="70" spans="1:7">
      <c r="A70" s="233" t="s">
        <v>1613</v>
      </c>
      <c r="B70" s="233">
        <v>2</v>
      </c>
      <c r="C70" s="234" t="s">
        <v>142</v>
      </c>
      <c r="D70" s="235">
        <v>0</v>
      </c>
      <c r="E70" s="236">
        <f>B70*D70</f>
        <v>0</v>
      </c>
      <c r="F70" s="235">
        <v>0</v>
      </c>
      <c r="G70" s="235">
        <v>0</v>
      </c>
    </row>
    <row r="71" spans="1:7">
      <c r="A71" s="233"/>
      <c r="B71" s="233"/>
      <c r="C71" s="234"/>
      <c r="D71" s="235"/>
      <c r="E71" s="236"/>
      <c r="F71" s="235"/>
      <c r="G71" s="236"/>
    </row>
    <row r="72" spans="1:7">
      <c r="A72" s="233" t="s">
        <v>1303</v>
      </c>
      <c r="B72" s="233"/>
      <c r="C72" s="234"/>
      <c r="D72" s="235"/>
      <c r="E72" s="236"/>
      <c r="F72" s="235"/>
      <c r="G72" s="236"/>
    </row>
    <row r="73" spans="1:7">
      <c r="A73" s="233" t="s">
        <v>1296</v>
      </c>
      <c r="B73" s="233"/>
      <c r="C73" s="234"/>
      <c r="D73" s="235"/>
      <c r="E73" s="236"/>
      <c r="F73" s="235"/>
      <c r="G73" s="236"/>
    </row>
    <row r="74" spans="1:7">
      <c r="A74" s="233" t="s">
        <v>1297</v>
      </c>
      <c r="B74" s="233"/>
      <c r="C74" s="234"/>
      <c r="D74" s="235"/>
      <c r="E74" s="236"/>
      <c r="F74" s="235"/>
      <c r="G74" s="236"/>
    </row>
    <row r="75" spans="1:7">
      <c r="A75" s="233" t="s">
        <v>1298</v>
      </c>
      <c r="B75" s="233"/>
      <c r="C75" s="234"/>
      <c r="D75" s="235"/>
      <c r="E75" s="236"/>
      <c r="F75" s="235"/>
      <c r="G75" s="236"/>
    </row>
    <row r="76" spans="1:7">
      <c r="A76" s="233" t="s">
        <v>1304</v>
      </c>
      <c r="B76" s="233"/>
      <c r="C76" s="234"/>
      <c r="D76" s="235"/>
      <c r="E76" s="236"/>
      <c r="F76" s="235"/>
      <c r="G76" s="236"/>
    </row>
    <row r="77" spans="1:7">
      <c r="A77" s="233" t="s">
        <v>1305</v>
      </c>
      <c r="B77" s="233">
        <v>3</v>
      </c>
      <c r="C77" s="234" t="s">
        <v>142</v>
      </c>
      <c r="D77" s="235">
        <v>0</v>
      </c>
      <c r="E77" s="235">
        <v>0</v>
      </c>
      <c r="F77" s="235">
        <v>0</v>
      </c>
      <c r="G77" s="235">
        <v>0</v>
      </c>
    </row>
    <row r="78" spans="1:7">
      <c r="A78" s="233"/>
      <c r="B78" s="233"/>
      <c r="C78" s="234"/>
      <c r="D78" s="235"/>
      <c r="E78" s="236"/>
      <c r="F78" s="235"/>
      <c r="G78" s="236"/>
    </row>
    <row r="79" spans="1:7">
      <c r="A79" s="225" t="s">
        <v>1304</v>
      </c>
      <c r="B79" s="225"/>
      <c r="C79" s="226"/>
      <c r="D79" s="228"/>
      <c r="E79" s="228"/>
      <c r="F79" s="228"/>
      <c r="G79" s="228"/>
    </row>
    <row r="80" spans="1:7">
      <c r="A80" s="225" t="s">
        <v>1614</v>
      </c>
      <c r="B80" s="225"/>
      <c r="C80" s="226"/>
      <c r="D80" s="237"/>
      <c r="E80" s="237"/>
      <c r="F80" s="238"/>
      <c r="G80" s="237"/>
    </row>
    <row r="81" spans="1:7">
      <c r="A81" s="225" t="s">
        <v>1615</v>
      </c>
      <c r="B81" s="225"/>
      <c r="C81" s="226"/>
      <c r="D81" s="237"/>
      <c r="E81" s="237"/>
      <c r="F81" s="238"/>
      <c r="G81" s="237"/>
    </row>
    <row r="82" spans="1:7">
      <c r="A82" s="225" t="s">
        <v>1616</v>
      </c>
      <c r="B82" s="225"/>
      <c r="C82" s="226"/>
      <c r="D82" s="237"/>
      <c r="E82" s="237"/>
      <c r="F82" s="238"/>
      <c r="G82" s="237"/>
    </row>
    <row r="83" spans="1:7">
      <c r="A83" s="225" t="s">
        <v>1617</v>
      </c>
      <c r="B83" s="225">
        <v>1</v>
      </c>
      <c r="C83" s="226" t="s">
        <v>142</v>
      </c>
      <c r="D83" s="235">
        <v>0</v>
      </c>
      <c r="E83" s="235">
        <v>0</v>
      </c>
      <c r="F83" s="235">
        <v>0</v>
      </c>
      <c r="G83" s="235">
        <v>0</v>
      </c>
    </row>
    <row r="84" spans="1:7">
      <c r="A84" s="233"/>
      <c r="B84" s="233"/>
      <c r="C84" s="234"/>
      <c r="D84" s="235"/>
      <c r="E84" s="236"/>
      <c r="F84" s="235"/>
      <c r="G84" s="236"/>
    </row>
    <row r="85" spans="1:7">
      <c r="A85" s="233" t="s">
        <v>1306</v>
      </c>
      <c r="B85" s="233"/>
      <c r="C85" s="234"/>
      <c r="D85" s="235"/>
      <c r="E85" s="236"/>
      <c r="F85" s="235"/>
      <c r="G85" s="236"/>
    </row>
    <row r="86" spans="1:7">
      <c r="A86" s="233" t="s">
        <v>1307</v>
      </c>
      <c r="B86" s="233">
        <v>2</v>
      </c>
      <c r="C86" s="234" t="s">
        <v>142</v>
      </c>
      <c r="D86" s="235">
        <v>0</v>
      </c>
      <c r="E86" s="235">
        <v>0</v>
      </c>
      <c r="F86" s="235">
        <v>0</v>
      </c>
      <c r="G86" s="235">
        <v>0</v>
      </c>
    </row>
    <row r="87" spans="1:7">
      <c r="A87" s="233" t="s">
        <v>1308</v>
      </c>
      <c r="B87" s="233">
        <v>16</v>
      </c>
      <c r="C87" s="234" t="s">
        <v>142</v>
      </c>
      <c r="D87" s="235">
        <v>0</v>
      </c>
      <c r="E87" s="235">
        <v>0</v>
      </c>
      <c r="F87" s="235">
        <v>0</v>
      </c>
      <c r="G87" s="235">
        <v>0</v>
      </c>
    </row>
    <row r="88" spans="1:7">
      <c r="A88" s="233" t="s">
        <v>1309</v>
      </c>
      <c r="B88" s="233">
        <v>3</v>
      </c>
      <c r="C88" s="234" t="s">
        <v>142</v>
      </c>
      <c r="D88" s="235">
        <v>0</v>
      </c>
      <c r="E88" s="235">
        <v>0</v>
      </c>
      <c r="F88" s="235">
        <v>0</v>
      </c>
      <c r="G88" s="235">
        <v>0</v>
      </c>
    </row>
    <row r="89" spans="1:7">
      <c r="A89" s="233"/>
      <c r="B89" s="233"/>
      <c r="C89" s="234"/>
      <c r="D89" s="235"/>
      <c r="E89" s="236"/>
      <c r="F89" s="235"/>
      <c r="G89" s="236"/>
    </row>
    <row r="90" spans="1:7">
      <c r="A90" s="233" t="s">
        <v>1310</v>
      </c>
      <c r="B90" s="233"/>
      <c r="C90" s="234"/>
      <c r="D90" s="235"/>
      <c r="E90" s="236"/>
      <c r="F90" s="235"/>
      <c r="G90" s="236"/>
    </row>
    <row r="91" spans="1:7">
      <c r="A91" s="233" t="s">
        <v>1311</v>
      </c>
      <c r="B91" s="233">
        <v>4</v>
      </c>
      <c r="C91" s="234" t="s">
        <v>142</v>
      </c>
      <c r="D91" s="235">
        <v>0</v>
      </c>
      <c r="E91" s="235">
        <v>0</v>
      </c>
      <c r="F91" s="235">
        <v>0</v>
      </c>
      <c r="G91" s="235">
        <v>0</v>
      </c>
    </row>
    <row r="92" spans="1:7">
      <c r="A92" s="233" t="s">
        <v>1312</v>
      </c>
      <c r="B92" s="233">
        <v>3</v>
      </c>
      <c r="C92" s="234" t="s">
        <v>142</v>
      </c>
      <c r="D92" s="235">
        <v>0</v>
      </c>
      <c r="E92" s="235">
        <v>0</v>
      </c>
      <c r="F92" s="235">
        <v>0</v>
      </c>
      <c r="G92" s="235">
        <v>0</v>
      </c>
    </row>
    <row r="93" spans="1:7">
      <c r="A93" s="233"/>
      <c r="B93" s="233"/>
      <c r="C93" s="234"/>
      <c r="D93" s="235"/>
      <c r="E93" s="236"/>
      <c r="F93" s="235"/>
      <c r="G93" s="236"/>
    </row>
    <row r="94" spans="1:7">
      <c r="A94" s="233" t="s">
        <v>1313</v>
      </c>
      <c r="B94" s="233"/>
      <c r="C94" s="234"/>
      <c r="D94" s="235"/>
      <c r="E94" s="236"/>
      <c r="F94" s="235"/>
      <c r="G94" s="236"/>
    </row>
    <row r="95" spans="1:7">
      <c r="A95" s="233" t="s">
        <v>1314</v>
      </c>
      <c r="B95" s="233">
        <v>5</v>
      </c>
      <c r="C95" s="234" t="s">
        <v>142</v>
      </c>
      <c r="D95" s="235">
        <v>0</v>
      </c>
      <c r="E95" s="235">
        <v>0</v>
      </c>
      <c r="F95" s="235">
        <v>0</v>
      </c>
      <c r="G95" s="235">
        <v>0</v>
      </c>
    </row>
    <row r="96" spans="1:7">
      <c r="A96" s="233" t="s">
        <v>1315</v>
      </c>
      <c r="B96" s="233">
        <v>5</v>
      </c>
      <c r="C96" s="234" t="s">
        <v>142</v>
      </c>
      <c r="D96" s="235">
        <v>0</v>
      </c>
      <c r="E96" s="235">
        <v>0</v>
      </c>
      <c r="F96" s="235">
        <v>0</v>
      </c>
      <c r="G96" s="235">
        <v>0</v>
      </c>
    </row>
    <row r="97" spans="1:7">
      <c r="A97" s="233"/>
      <c r="B97" s="233"/>
      <c r="C97" s="234"/>
      <c r="D97" s="235"/>
      <c r="E97" s="236"/>
      <c r="F97" s="235"/>
      <c r="G97" s="236"/>
    </row>
    <row r="98" spans="1:7">
      <c r="A98" s="233" t="s">
        <v>1316</v>
      </c>
      <c r="B98" s="233"/>
      <c r="C98" s="234"/>
      <c r="D98" s="235"/>
      <c r="E98" s="236"/>
      <c r="F98" s="235"/>
      <c r="G98" s="236"/>
    </row>
    <row r="99" spans="1:7">
      <c r="A99" s="233" t="s">
        <v>1296</v>
      </c>
      <c r="B99" s="233"/>
      <c r="C99" s="234"/>
      <c r="D99" s="235"/>
      <c r="E99" s="236"/>
      <c r="F99" s="235"/>
      <c r="G99" s="236"/>
    </row>
    <row r="100" spans="1:7">
      <c r="A100" s="233" t="s">
        <v>1297</v>
      </c>
      <c r="B100" s="233"/>
      <c r="C100" s="234"/>
      <c r="D100" s="235"/>
      <c r="E100" s="236"/>
      <c r="F100" s="235"/>
      <c r="G100" s="236"/>
    </row>
    <row r="101" spans="1:7">
      <c r="A101" s="233" t="s">
        <v>1298</v>
      </c>
      <c r="B101" s="233"/>
      <c r="C101" s="234"/>
      <c r="D101" s="235"/>
      <c r="E101" s="236"/>
      <c r="F101" s="235"/>
      <c r="G101" s="236"/>
    </row>
    <row r="102" spans="1:7">
      <c r="A102" s="233" t="s">
        <v>1317</v>
      </c>
      <c r="B102" s="233"/>
      <c r="C102" s="234"/>
      <c r="D102" s="235"/>
      <c r="E102" s="236"/>
      <c r="F102" s="235"/>
      <c r="G102" s="236"/>
    </row>
    <row r="103" spans="1:7">
      <c r="A103" s="233" t="s">
        <v>1318</v>
      </c>
      <c r="B103" s="233"/>
      <c r="C103" s="234"/>
      <c r="D103" s="235"/>
      <c r="E103" s="236"/>
      <c r="F103" s="235"/>
      <c r="G103" s="236"/>
    </row>
    <row r="104" spans="1:7">
      <c r="A104" s="233" t="s">
        <v>1319</v>
      </c>
      <c r="B104" s="233">
        <v>4</v>
      </c>
      <c r="C104" s="234" t="s">
        <v>1320</v>
      </c>
      <c r="D104" s="235">
        <v>0</v>
      </c>
      <c r="E104" s="235">
        <v>0</v>
      </c>
      <c r="F104" s="235">
        <v>0</v>
      </c>
      <c r="G104" s="235">
        <v>0</v>
      </c>
    </row>
    <row r="105" spans="1:7">
      <c r="A105" s="233" t="s">
        <v>1321</v>
      </c>
      <c r="B105" s="233">
        <v>4</v>
      </c>
      <c r="C105" s="234"/>
      <c r="D105" s="235">
        <v>0</v>
      </c>
      <c r="E105" s="235">
        <v>0</v>
      </c>
      <c r="F105" s="235">
        <v>0</v>
      </c>
      <c r="G105" s="235">
        <v>0</v>
      </c>
    </row>
    <row r="106" spans="1:7">
      <c r="A106" s="233"/>
      <c r="B106" s="233"/>
      <c r="C106" s="234"/>
      <c r="D106" s="235"/>
      <c r="E106" s="236"/>
      <c r="F106" s="235"/>
      <c r="G106" s="236"/>
    </row>
    <row r="107" spans="1:7" ht="26.25">
      <c r="A107" s="239" t="s">
        <v>1582</v>
      </c>
      <c r="B107" s="233">
        <v>1</v>
      </c>
      <c r="C107" s="234" t="s">
        <v>142</v>
      </c>
      <c r="D107" s="235">
        <v>0</v>
      </c>
      <c r="E107" s="235">
        <f>B107*D107</f>
        <v>0</v>
      </c>
      <c r="F107" s="235">
        <v>0</v>
      </c>
      <c r="G107" s="235">
        <v>0</v>
      </c>
    </row>
    <row r="108" spans="1:7">
      <c r="A108" s="233"/>
      <c r="B108" s="233"/>
      <c r="C108" s="234"/>
      <c r="D108" s="235"/>
      <c r="E108" s="236"/>
      <c r="F108" s="235"/>
      <c r="G108" s="236"/>
    </row>
    <row r="109" spans="1:7">
      <c r="A109" s="225" t="s">
        <v>1618</v>
      </c>
      <c r="B109" s="225"/>
      <c r="C109" s="226"/>
      <c r="D109" s="237"/>
      <c r="E109" s="237"/>
      <c r="F109" s="238"/>
      <c r="G109" s="237"/>
    </row>
    <row r="110" spans="1:7">
      <c r="A110" s="225" t="s">
        <v>1619</v>
      </c>
      <c r="B110" s="225"/>
      <c r="C110" s="226"/>
      <c r="D110" s="237"/>
      <c r="E110" s="237"/>
      <c r="F110" s="238"/>
      <c r="G110" s="237"/>
    </row>
    <row r="111" spans="1:7">
      <c r="A111" s="225" t="s">
        <v>1620</v>
      </c>
      <c r="B111" s="225"/>
      <c r="C111" s="226"/>
      <c r="D111" s="237"/>
      <c r="E111" s="237"/>
      <c r="F111" s="238"/>
      <c r="G111" s="237"/>
    </row>
    <row r="112" spans="1:7">
      <c r="A112" s="225" t="s">
        <v>1621</v>
      </c>
      <c r="B112" s="225"/>
      <c r="C112" s="226"/>
      <c r="D112" s="237"/>
      <c r="E112" s="237"/>
      <c r="F112" s="238"/>
      <c r="G112" s="237"/>
    </row>
    <row r="113" spans="1:7">
      <c r="A113" s="225" t="s">
        <v>1622</v>
      </c>
      <c r="B113" s="225"/>
      <c r="C113" s="226"/>
      <c r="D113" s="237"/>
      <c r="E113" s="237"/>
      <c r="F113" s="238"/>
      <c r="G113" s="237"/>
    </row>
    <row r="114" spans="1:7">
      <c r="A114" s="225" t="s">
        <v>1623</v>
      </c>
      <c r="B114" s="225"/>
      <c r="C114" s="226"/>
      <c r="D114" s="237"/>
      <c r="E114" s="237"/>
      <c r="F114" s="238"/>
      <c r="G114" s="237"/>
    </row>
    <row r="115" spans="1:7">
      <c r="A115" s="225" t="s">
        <v>1624</v>
      </c>
      <c r="B115" s="225"/>
      <c r="C115" s="226"/>
      <c r="D115" s="237"/>
      <c r="E115" s="237"/>
      <c r="F115" s="238"/>
      <c r="G115" s="237"/>
    </row>
    <row r="116" spans="1:7">
      <c r="A116" s="225" t="s">
        <v>1625</v>
      </c>
      <c r="B116" s="225"/>
      <c r="C116" s="226"/>
      <c r="D116" s="237"/>
      <c r="E116" s="237"/>
      <c r="F116" s="238"/>
      <c r="G116" s="237"/>
    </row>
    <row r="117" spans="1:7">
      <c r="A117" s="225" t="s">
        <v>1626</v>
      </c>
      <c r="B117" s="225"/>
      <c r="C117" s="226"/>
      <c r="D117" s="237"/>
      <c r="E117" s="237"/>
      <c r="F117" s="238"/>
      <c r="G117" s="237"/>
    </row>
    <row r="118" spans="1:7">
      <c r="A118" s="225" t="s">
        <v>1627</v>
      </c>
      <c r="B118" s="225">
        <v>1</v>
      </c>
      <c r="C118" s="226" t="s">
        <v>142</v>
      </c>
      <c r="D118" s="235">
        <v>0</v>
      </c>
      <c r="E118" s="235">
        <v>0</v>
      </c>
      <c r="F118" s="235">
        <v>0</v>
      </c>
      <c r="G118" s="235">
        <v>0</v>
      </c>
    </row>
    <row r="119" spans="1:7">
      <c r="A119" s="233"/>
      <c r="B119" s="233"/>
      <c r="C119" s="233"/>
      <c r="D119" s="235"/>
      <c r="E119" s="235"/>
      <c r="F119" s="235"/>
      <c r="G119" s="235"/>
    </row>
    <row r="120" spans="1:7">
      <c r="A120" s="233" t="s">
        <v>1322</v>
      </c>
      <c r="B120" s="233"/>
      <c r="C120" s="234"/>
      <c r="D120" s="235"/>
      <c r="E120" s="236"/>
      <c r="F120" s="235"/>
      <c r="G120" s="236"/>
    </row>
    <row r="121" spans="1:7">
      <c r="A121" s="233" t="s">
        <v>1323</v>
      </c>
      <c r="B121" s="233"/>
      <c r="C121" s="234"/>
      <c r="D121" s="235"/>
      <c r="E121" s="236"/>
      <c r="F121" s="235"/>
      <c r="G121" s="236"/>
    </row>
    <row r="122" spans="1:7">
      <c r="A122" s="233" t="s">
        <v>1324</v>
      </c>
      <c r="B122" s="233"/>
      <c r="C122" s="234"/>
      <c r="D122" s="235"/>
      <c r="E122" s="236"/>
      <c r="F122" s="235"/>
      <c r="G122" s="236"/>
    </row>
    <row r="123" spans="1:7">
      <c r="A123" s="233" t="s">
        <v>1325</v>
      </c>
      <c r="B123" s="233"/>
      <c r="C123" s="234"/>
      <c r="D123" s="235"/>
      <c r="E123" s="236"/>
      <c r="F123" s="235"/>
      <c r="G123" s="236"/>
    </row>
    <row r="124" spans="1:7">
      <c r="A124" s="233" t="s">
        <v>1326</v>
      </c>
      <c r="B124" s="233"/>
      <c r="C124" s="234"/>
      <c r="D124" s="235"/>
      <c r="E124" s="236"/>
      <c r="F124" s="235"/>
      <c r="G124" s="236"/>
    </row>
    <row r="125" spans="1:7">
      <c r="A125" s="233" t="s">
        <v>1327</v>
      </c>
      <c r="B125" s="233"/>
      <c r="C125" s="234"/>
      <c r="D125" s="235"/>
      <c r="E125" s="236"/>
      <c r="F125" s="235"/>
      <c r="G125" s="236"/>
    </row>
    <row r="126" spans="1:7">
      <c r="A126" s="233" t="s">
        <v>1328</v>
      </c>
      <c r="B126" s="233">
        <v>1</v>
      </c>
      <c r="C126" s="234" t="s">
        <v>142</v>
      </c>
      <c r="D126" s="235">
        <v>0</v>
      </c>
      <c r="E126" s="235">
        <v>0</v>
      </c>
      <c r="F126" s="235">
        <v>0</v>
      </c>
      <c r="G126" s="235">
        <v>0</v>
      </c>
    </row>
    <row r="127" spans="1:7">
      <c r="A127" s="233"/>
      <c r="B127" s="233"/>
      <c r="C127" s="234"/>
      <c r="D127" s="235"/>
      <c r="E127" s="236"/>
      <c r="F127" s="235"/>
      <c r="G127" s="236"/>
    </row>
    <row r="128" spans="1:7">
      <c r="A128" s="233" t="s">
        <v>1284</v>
      </c>
      <c r="B128" s="233"/>
      <c r="C128" s="234"/>
      <c r="D128" s="235"/>
      <c r="E128" s="235"/>
      <c r="F128" s="235"/>
      <c r="G128" s="235"/>
    </row>
    <row r="129" spans="1:7">
      <c r="A129" s="233" t="s">
        <v>1285</v>
      </c>
      <c r="B129" s="233"/>
      <c r="C129" s="234"/>
      <c r="D129" s="235"/>
      <c r="E129" s="235"/>
      <c r="F129" s="235"/>
      <c r="G129" s="235"/>
    </row>
    <row r="130" spans="1:7">
      <c r="A130" s="233" t="s">
        <v>1329</v>
      </c>
      <c r="B130" s="233"/>
      <c r="C130" s="234"/>
      <c r="D130" s="235"/>
      <c r="E130" s="235"/>
      <c r="F130" s="235"/>
      <c r="G130" s="235"/>
    </row>
    <row r="131" spans="1:7">
      <c r="A131" s="233" t="s">
        <v>1330</v>
      </c>
      <c r="B131" s="233"/>
      <c r="C131" s="234"/>
      <c r="D131" s="235"/>
      <c r="E131" s="235"/>
      <c r="F131" s="235"/>
      <c r="G131" s="235"/>
    </row>
    <row r="132" spans="1:7">
      <c r="A132" s="233" t="s">
        <v>1331</v>
      </c>
      <c r="B132" s="233"/>
      <c r="C132" s="234"/>
      <c r="D132" s="235"/>
      <c r="E132" s="235"/>
      <c r="F132" s="235"/>
      <c r="G132" s="235"/>
    </row>
    <row r="133" spans="1:7">
      <c r="A133" s="233" t="s">
        <v>1332</v>
      </c>
      <c r="B133" s="233"/>
      <c r="C133" s="234"/>
      <c r="D133" s="235"/>
      <c r="E133" s="235"/>
      <c r="F133" s="235"/>
      <c r="G133" s="235"/>
    </row>
    <row r="134" spans="1:7">
      <c r="A134" s="233" t="s">
        <v>1333</v>
      </c>
      <c r="B134" s="233"/>
      <c r="C134" s="234"/>
      <c r="D134" s="235"/>
      <c r="E134" s="235"/>
      <c r="F134" s="235"/>
      <c r="G134" s="235"/>
    </row>
    <row r="135" spans="1:7">
      <c r="A135" s="233" t="s">
        <v>1291</v>
      </c>
      <c r="B135" s="233"/>
      <c r="C135" s="234"/>
      <c r="D135" s="235"/>
      <c r="E135" s="235"/>
      <c r="F135" s="235"/>
      <c r="G135" s="235"/>
    </row>
    <row r="136" spans="1:7">
      <c r="A136" s="233" t="s">
        <v>1292</v>
      </c>
      <c r="B136" s="233"/>
      <c r="C136" s="234"/>
      <c r="D136" s="235"/>
      <c r="E136" s="235"/>
      <c r="F136" s="235"/>
      <c r="G136" s="235"/>
    </row>
    <row r="137" spans="1:7">
      <c r="A137" s="233" t="s">
        <v>1293</v>
      </c>
      <c r="B137" s="233"/>
      <c r="C137" s="234"/>
      <c r="D137" s="235"/>
      <c r="E137" s="235"/>
      <c r="F137" s="235"/>
      <c r="G137" s="235"/>
    </row>
    <row r="138" spans="1:7">
      <c r="A138" s="233" t="s">
        <v>1628</v>
      </c>
      <c r="B138" s="233"/>
      <c r="C138" s="234"/>
      <c r="D138" s="235"/>
      <c r="E138" s="235"/>
      <c r="F138" s="235"/>
      <c r="G138" s="235"/>
    </row>
    <row r="139" spans="1:7">
      <c r="A139" s="233" t="s">
        <v>1335</v>
      </c>
      <c r="B139" s="233"/>
      <c r="C139" s="234"/>
      <c r="D139" s="235"/>
      <c r="E139" s="235"/>
      <c r="F139" s="235"/>
      <c r="G139" s="235"/>
    </row>
    <row r="140" spans="1:7">
      <c r="A140" s="233" t="s">
        <v>1330</v>
      </c>
      <c r="B140" s="233">
        <v>2</v>
      </c>
      <c r="C140" s="234" t="s">
        <v>1320</v>
      </c>
      <c r="D140" s="235">
        <v>0</v>
      </c>
      <c r="E140" s="235">
        <v>0</v>
      </c>
      <c r="F140" s="235">
        <v>0</v>
      </c>
      <c r="G140" s="235">
        <v>0</v>
      </c>
    </row>
    <row r="141" spans="1:7">
      <c r="A141" s="233"/>
      <c r="B141" s="233"/>
      <c r="C141" s="234"/>
      <c r="D141" s="235"/>
      <c r="E141" s="235"/>
      <c r="F141" s="235"/>
      <c r="G141" s="235"/>
    </row>
    <row r="142" spans="1:7">
      <c r="A142" s="233" t="s">
        <v>1336</v>
      </c>
      <c r="B142" s="233"/>
      <c r="C142" s="234"/>
      <c r="D142" s="235"/>
      <c r="E142" s="235"/>
      <c r="F142" s="235"/>
      <c r="G142" s="235"/>
    </row>
    <row r="143" spans="1:7">
      <c r="A143" s="233" t="s">
        <v>1337</v>
      </c>
      <c r="B143" s="233"/>
      <c r="C143" s="234"/>
      <c r="D143" s="235"/>
      <c r="E143" s="235"/>
      <c r="F143" s="235"/>
      <c r="G143" s="235"/>
    </row>
    <row r="144" spans="1:7">
      <c r="A144" s="233" t="s">
        <v>1338</v>
      </c>
      <c r="B144" s="233"/>
      <c r="C144" s="234"/>
      <c r="D144" s="235"/>
      <c r="E144" s="235"/>
      <c r="F144" s="235"/>
      <c r="G144" s="235"/>
    </row>
    <row r="145" spans="1:7">
      <c r="A145" s="233" t="s">
        <v>1339</v>
      </c>
      <c r="B145" s="233"/>
      <c r="C145" s="234"/>
      <c r="D145" s="235"/>
      <c r="E145" s="235"/>
      <c r="F145" s="235"/>
      <c r="G145" s="235"/>
    </row>
    <row r="146" spans="1:7">
      <c r="A146" s="233" t="s">
        <v>1340</v>
      </c>
      <c r="B146" s="233"/>
      <c r="C146" s="234"/>
      <c r="D146" s="235"/>
      <c r="E146" s="235"/>
      <c r="F146" s="235"/>
      <c r="G146" s="235"/>
    </row>
    <row r="147" spans="1:7">
      <c r="A147" s="233" t="s">
        <v>1341</v>
      </c>
      <c r="B147" s="233"/>
      <c r="C147" s="234"/>
      <c r="D147" s="235"/>
      <c r="E147" s="235"/>
      <c r="F147" s="235"/>
      <c r="G147" s="235"/>
    </row>
    <row r="148" spans="1:7">
      <c r="A148" s="233" t="s">
        <v>1342</v>
      </c>
      <c r="B148" s="233"/>
      <c r="C148" s="234"/>
      <c r="D148" s="235"/>
      <c r="E148" s="235"/>
      <c r="F148" s="235"/>
      <c r="G148" s="235"/>
    </row>
    <row r="149" spans="1:7">
      <c r="A149" s="233" t="s">
        <v>1343</v>
      </c>
      <c r="B149" s="233"/>
      <c r="C149" s="234"/>
      <c r="D149" s="235"/>
      <c r="E149" s="235"/>
      <c r="F149" s="235"/>
      <c r="G149" s="235"/>
    </row>
    <row r="150" spans="1:7">
      <c r="A150" s="233" t="s">
        <v>1344</v>
      </c>
      <c r="B150" s="233">
        <v>2</v>
      </c>
      <c r="C150" s="234" t="s">
        <v>142</v>
      </c>
      <c r="D150" s="235">
        <v>0</v>
      </c>
      <c r="E150" s="235">
        <v>0</v>
      </c>
      <c r="F150" s="235">
        <v>0</v>
      </c>
      <c r="G150" s="235">
        <v>0</v>
      </c>
    </row>
    <row r="151" spans="1:7">
      <c r="A151" s="233"/>
      <c r="B151" s="233"/>
      <c r="C151" s="234"/>
      <c r="D151" s="235"/>
      <c r="E151" s="235"/>
      <c r="F151" s="235"/>
      <c r="G151" s="235"/>
    </row>
    <row r="152" spans="1:7">
      <c r="A152" s="233" t="s">
        <v>1345</v>
      </c>
      <c r="B152" s="233"/>
      <c r="C152" s="234"/>
      <c r="D152" s="235"/>
      <c r="E152" s="235"/>
      <c r="F152" s="235"/>
      <c r="G152" s="235"/>
    </row>
    <row r="153" spans="1:7">
      <c r="A153" s="233" t="s">
        <v>1346</v>
      </c>
      <c r="B153" s="233"/>
      <c r="C153" s="234"/>
      <c r="D153" s="235"/>
      <c r="E153" s="235"/>
      <c r="F153" s="235"/>
      <c r="G153" s="235"/>
    </row>
    <row r="154" spans="1:7">
      <c r="A154" s="233" t="s">
        <v>1347</v>
      </c>
      <c r="B154" s="233"/>
      <c r="C154" s="234"/>
      <c r="D154" s="235"/>
      <c r="E154" s="235"/>
      <c r="F154" s="235"/>
      <c r="G154" s="235"/>
    </row>
    <row r="155" spans="1:7">
      <c r="A155" s="233" t="s">
        <v>1348</v>
      </c>
      <c r="B155" s="233"/>
      <c r="C155" s="234"/>
      <c r="D155" s="235"/>
      <c r="E155" s="235"/>
      <c r="F155" s="235"/>
      <c r="G155" s="235"/>
    </row>
    <row r="156" spans="1:7">
      <c r="A156" s="233" t="s">
        <v>1349</v>
      </c>
      <c r="B156" s="233">
        <v>1</v>
      </c>
      <c r="C156" s="234" t="s">
        <v>142</v>
      </c>
      <c r="D156" s="235">
        <v>0</v>
      </c>
      <c r="E156" s="235">
        <v>0</v>
      </c>
      <c r="F156" s="235">
        <v>0</v>
      </c>
      <c r="G156" s="235">
        <v>0</v>
      </c>
    </row>
    <row r="157" spans="1:7">
      <c r="A157" s="233"/>
      <c r="B157" s="233"/>
      <c r="C157" s="234"/>
      <c r="D157" s="235"/>
      <c r="E157" s="235"/>
      <c r="F157" s="235"/>
      <c r="G157" s="235"/>
    </row>
    <row r="158" spans="1:7">
      <c r="A158" s="233" t="s">
        <v>1350</v>
      </c>
      <c r="B158" s="233"/>
      <c r="C158" s="234"/>
      <c r="D158" s="235"/>
      <c r="E158" s="235"/>
      <c r="F158" s="235"/>
      <c r="G158" s="235"/>
    </row>
    <row r="159" spans="1:7">
      <c r="A159" s="233" t="s">
        <v>1351</v>
      </c>
      <c r="B159" s="233"/>
      <c r="C159" s="234"/>
      <c r="D159" s="235"/>
      <c r="E159" s="235"/>
      <c r="F159" s="235"/>
      <c r="G159" s="235"/>
    </row>
    <row r="160" spans="1:7">
      <c r="A160" s="233" t="s">
        <v>1352</v>
      </c>
      <c r="B160" s="233"/>
      <c r="C160" s="234"/>
      <c r="D160" s="235"/>
      <c r="E160" s="235"/>
      <c r="F160" s="235"/>
      <c r="G160" s="235"/>
    </row>
    <row r="161" spans="1:7">
      <c r="A161" s="233" t="s">
        <v>1353</v>
      </c>
      <c r="B161" s="233">
        <v>2</v>
      </c>
      <c r="C161" s="234" t="s">
        <v>142</v>
      </c>
      <c r="D161" s="235">
        <v>0</v>
      </c>
      <c r="E161" s="235">
        <v>0</v>
      </c>
      <c r="F161" s="235">
        <v>0</v>
      </c>
      <c r="G161" s="235">
        <v>0</v>
      </c>
    </row>
    <row r="162" spans="1:7">
      <c r="A162" s="233" t="s">
        <v>1354</v>
      </c>
      <c r="B162" s="233">
        <v>1</v>
      </c>
      <c r="C162" s="234" t="s">
        <v>142</v>
      </c>
      <c r="D162" s="235">
        <v>0</v>
      </c>
      <c r="E162" s="235">
        <v>0</v>
      </c>
      <c r="F162" s="235">
        <v>0</v>
      </c>
      <c r="G162" s="235">
        <v>0</v>
      </c>
    </row>
    <row r="163" spans="1:7">
      <c r="A163" s="233" t="s">
        <v>1355</v>
      </c>
      <c r="B163" s="233">
        <v>6</v>
      </c>
      <c r="C163" s="234" t="s">
        <v>142</v>
      </c>
      <c r="D163" s="235">
        <v>0</v>
      </c>
      <c r="E163" s="235">
        <v>0</v>
      </c>
      <c r="F163" s="235">
        <v>0</v>
      </c>
      <c r="G163" s="235">
        <v>0</v>
      </c>
    </row>
    <row r="164" spans="1:7">
      <c r="A164" s="233" t="s">
        <v>1356</v>
      </c>
      <c r="B164" s="233">
        <v>4</v>
      </c>
      <c r="C164" s="234" t="s">
        <v>142</v>
      </c>
      <c r="D164" s="235">
        <v>0</v>
      </c>
      <c r="E164" s="235">
        <v>0</v>
      </c>
      <c r="F164" s="235">
        <v>0</v>
      </c>
      <c r="G164" s="235">
        <v>0</v>
      </c>
    </row>
    <row r="165" spans="1:7">
      <c r="A165" s="233" t="s">
        <v>1357</v>
      </c>
      <c r="B165" s="233">
        <v>4</v>
      </c>
      <c r="C165" s="234" t="s">
        <v>142</v>
      </c>
      <c r="D165" s="235">
        <v>0</v>
      </c>
      <c r="E165" s="235">
        <v>0</v>
      </c>
      <c r="F165" s="235">
        <v>0</v>
      </c>
      <c r="G165" s="235">
        <v>0</v>
      </c>
    </row>
    <row r="166" spans="1:7">
      <c r="A166" s="233"/>
      <c r="B166" s="233"/>
      <c r="C166" s="234"/>
      <c r="D166" s="235"/>
      <c r="E166" s="235"/>
      <c r="F166" s="235"/>
      <c r="G166" s="235"/>
    </row>
    <row r="167" spans="1:7">
      <c r="A167" s="233" t="s">
        <v>1358</v>
      </c>
      <c r="B167" s="233"/>
      <c r="C167" s="234"/>
      <c r="D167" s="235"/>
      <c r="E167" s="235"/>
      <c r="F167" s="235"/>
      <c r="G167" s="235"/>
    </row>
    <row r="168" spans="1:7">
      <c r="A168" s="233" t="s">
        <v>1359</v>
      </c>
      <c r="B168" s="233"/>
      <c r="C168" s="234"/>
      <c r="D168" s="235"/>
      <c r="E168" s="235"/>
      <c r="F168" s="235"/>
      <c r="G168" s="235"/>
    </row>
    <row r="169" spans="1:7">
      <c r="A169" s="233" t="s">
        <v>1360</v>
      </c>
      <c r="B169" s="233"/>
      <c r="C169" s="234"/>
      <c r="D169" s="235"/>
      <c r="E169" s="235"/>
      <c r="F169" s="235"/>
      <c r="G169" s="235"/>
    </row>
    <row r="170" spans="1:7">
      <c r="A170" s="233" t="s">
        <v>1361</v>
      </c>
      <c r="B170" s="233"/>
      <c r="C170" s="234"/>
      <c r="D170" s="235"/>
      <c r="E170" s="235"/>
      <c r="F170" s="235"/>
      <c r="G170" s="235"/>
    </row>
    <row r="171" spans="1:7">
      <c r="A171" s="233" t="s">
        <v>1362</v>
      </c>
      <c r="B171" s="233"/>
      <c r="C171" s="234"/>
      <c r="D171" s="235"/>
      <c r="E171" s="235"/>
      <c r="F171" s="235"/>
      <c r="G171" s="235"/>
    </row>
    <row r="172" spans="1:7">
      <c r="A172" s="233" t="s">
        <v>1363</v>
      </c>
      <c r="B172" s="233"/>
      <c r="C172" s="234"/>
      <c r="D172" s="235"/>
      <c r="E172" s="235"/>
      <c r="F172" s="235"/>
      <c r="G172" s="235"/>
    </row>
    <row r="173" spans="1:7">
      <c r="A173" s="233" t="s">
        <v>1364</v>
      </c>
      <c r="B173" s="233"/>
      <c r="C173" s="234"/>
      <c r="D173" s="235"/>
      <c r="E173" s="235"/>
      <c r="F173" s="235"/>
      <c r="G173" s="235"/>
    </row>
    <row r="174" spans="1:7">
      <c r="A174" s="233" t="s">
        <v>1365</v>
      </c>
      <c r="B174" s="233"/>
      <c r="C174" s="234"/>
      <c r="D174" s="235"/>
      <c r="E174" s="235"/>
      <c r="F174" s="235"/>
      <c r="G174" s="235"/>
    </row>
    <row r="175" spans="1:7">
      <c r="A175" s="233" t="s">
        <v>1366</v>
      </c>
      <c r="B175" s="233"/>
      <c r="C175" s="234"/>
      <c r="D175" s="235"/>
      <c r="E175" s="235"/>
      <c r="F175" s="235"/>
      <c r="G175" s="235"/>
    </row>
    <row r="176" spans="1:7">
      <c r="A176" s="233" t="s">
        <v>1367</v>
      </c>
      <c r="B176" s="233"/>
      <c r="C176" s="234"/>
      <c r="D176" s="235"/>
      <c r="E176" s="235"/>
      <c r="F176" s="235"/>
      <c r="G176" s="235"/>
    </row>
    <row r="177" spans="1:7">
      <c r="A177" s="233" t="s">
        <v>1368</v>
      </c>
      <c r="B177" s="233"/>
      <c r="C177" s="234"/>
      <c r="D177" s="235"/>
      <c r="E177" s="235"/>
      <c r="F177" s="235"/>
      <c r="G177" s="235"/>
    </row>
    <row r="178" spans="1:7">
      <c r="A178" s="233" t="s">
        <v>1369</v>
      </c>
      <c r="B178" s="233"/>
      <c r="C178" s="234"/>
      <c r="D178" s="235"/>
      <c r="E178" s="235"/>
      <c r="F178" s="235"/>
      <c r="G178" s="235"/>
    </row>
    <row r="179" spans="1:7">
      <c r="A179" s="233" t="s">
        <v>1629</v>
      </c>
      <c r="B179" s="233"/>
      <c r="C179" s="234"/>
      <c r="D179" s="235"/>
      <c r="E179" s="235"/>
      <c r="F179" s="235"/>
      <c r="G179" s="235"/>
    </row>
    <row r="180" spans="1:7">
      <c r="A180" s="233" t="s">
        <v>1370</v>
      </c>
      <c r="B180" s="233"/>
      <c r="C180" s="234"/>
      <c r="D180" s="235"/>
      <c r="E180" s="235"/>
      <c r="F180" s="235"/>
      <c r="G180" s="235"/>
    </row>
    <row r="181" spans="1:7">
      <c r="A181" s="233" t="s">
        <v>1371</v>
      </c>
      <c r="B181" s="233"/>
      <c r="C181" s="234"/>
      <c r="D181" s="235"/>
      <c r="E181" s="235"/>
      <c r="F181" s="235"/>
      <c r="G181" s="235"/>
    </row>
    <row r="182" spans="1:7">
      <c r="A182" s="233" t="s">
        <v>1372</v>
      </c>
      <c r="B182" s="233"/>
      <c r="C182" s="234"/>
      <c r="D182" s="235"/>
      <c r="E182" s="235"/>
      <c r="F182" s="235"/>
      <c r="G182" s="235"/>
    </row>
    <row r="183" spans="1:7">
      <c r="A183" s="233" t="s">
        <v>1373</v>
      </c>
      <c r="B183" s="233"/>
      <c r="C183" s="234"/>
      <c r="D183" s="235"/>
      <c r="E183" s="235"/>
      <c r="F183" s="235"/>
      <c r="G183" s="235"/>
    </row>
    <row r="184" spans="1:7">
      <c r="A184" s="233" t="s">
        <v>1374</v>
      </c>
      <c r="B184" s="233">
        <v>2</v>
      </c>
      <c r="C184" s="234" t="s">
        <v>142</v>
      </c>
      <c r="D184" s="235">
        <v>0</v>
      </c>
      <c r="E184" s="235">
        <v>0</v>
      </c>
      <c r="F184" s="235">
        <v>0</v>
      </c>
      <c r="G184" s="235">
        <v>0</v>
      </c>
    </row>
    <row r="185" spans="1:7">
      <c r="A185" s="233"/>
      <c r="B185" s="233"/>
      <c r="C185" s="234"/>
      <c r="D185" s="235"/>
      <c r="E185" s="235"/>
      <c r="F185" s="235"/>
      <c r="G185" s="235"/>
    </row>
    <row r="186" spans="1:7">
      <c r="A186" s="233" t="s">
        <v>1334</v>
      </c>
      <c r="B186" s="233"/>
      <c r="C186" s="234"/>
      <c r="D186" s="235"/>
      <c r="E186" s="235"/>
      <c r="F186" s="235"/>
      <c r="G186" s="235"/>
    </row>
    <row r="187" spans="1:7">
      <c r="A187" s="233" t="s">
        <v>1375</v>
      </c>
      <c r="B187" s="233">
        <v>3</v>
      </c>
      <c r="C187" s="234" t="s">
        <v>142</v>
      </c>
      <c r="D187" s="235">
        <v>0</v>
      </c>
      <c r="E187" s="235">
        <v>0</v>
      </c>
      <c r="F187" s="235">
        <v>0</v>
      </c>
      <c r="G187" s="235">
        <v>0</v>
      </c>
    </row>
    <row r="188" spans="1:7">
      <c r="A188" s="233"/>
      <c r="B188" s="233"/>
      <c r="C188" s="234"/>
      <c r="D188" s="235"/>
      <c r="E188" s="235"/>
      <c r="F188" s="235"/>
      <c r="G188" s="235"/>
    </row>
    <row r="189" spans="1:7">
      <c r="A189" s="233"/>
      <c r="B189" s="233"/>
      <c r="C189" s="234"/>
      <c r="D189" s="235"/>
      <c r="E189" s="235"/>
      <c r="F189" s="235"/>
      <c r="G189" s="235"/>
    </row>
    <row r="190" spans="1:7">
      <c r="A190" s="233" t="s">
        <v>1358</v>
      </c>
      <c r="B190" s="233"/>
      <c r="C190" s="234"/>
      <c r="D190" s="235"/>
      <c r="E190" s="235"/>
      <c r="F190" s="235"/>
      <c r="G190" s="235"/>
    </row>
    <row r="191" spans="1:7">
      <c r="A191" s="233" t="s">
        <v>1359</v>
      </c>
      <c r="B191" s="233"/>
      <c r="C191" s="234"/>
      <c r="D191" s="235"/>
      <c r="E191" s="235"/>
      <c r="F191" s="235"/>
      <c r="G191" s="235"/>
    </row>
    <row r="192" spans="1:7">
      <c r="A192" s="233" t="s">
        <v>1360</v>
      </c>
      <c r="B192" s="233"/>
      <c r="C192" s="234"/>
      <c r="D192" s="235"/>
      <c r="E192" s="235"/>
      <c r="F192" s="235"/>
      <c r="G192" s="235"/>
    </row>
    <row r="193" spans="1:7">
      <c r="A193" s="233" t="s">
        <v>1361</v>
      </c>
      <c r="B193" s="233"/>
      <c r="C193" s="234"/>
      <c r="D193" s="235"/>
      <c r="E193" s="235"/>
      <c r="F193" s="235"/>
      <c r="G193" s="235"/>
    </row>
    <row r="194" spans="1:7">
      <c r="A194" s="233" t="s">
        <v>1376</v>
      </c>
      <c r="B194" s="233"/>
      <c r="C194" s="234"/>
      <c r="D194" s="235"/>
      <c r="E194" s="235"/>
      <c r="F194" s="235"/>
      <c r="G194" s="235"/>
    </row>
    <row r="195" spans="1:7">
      <c r="A195" s="233" t="s">
        <v>1363</v>
      </c>
      <c r="B195" s="233"/>
      <c r="C195" s="234"/>
      <c r="D195" s="235"/>
      <c r="E195" s="235"/>
      <c r="F195" s="235"/>
      <c r="G195" s="235"/>
    </row>
    <row r="196" spans="1:7">
      <c r="A196" s="233" t="s">
        <v>1377</v>
      </c>
      <c r="B196" s="233"/>
      <c r="C196" s="234"/>
      <c r="D196" s="235"/>
      <c r="E196" s="235"/>
      <c r="F196" s="235"/>
      <c r="G196" s="235"/>
    </row>
    <row r="197" spans="1:7">
      <c r="A197" s="233" t="s">
        <v>1365</v>
      </c>
      <c r="B197" s="233"/>
      <c r="C197" s="234"/>
      <c r="D197" s="235"/>
      <c r="E197" s="235"/>
      <c r="F197" s="235"/>
      <c r="G197" s="235"/>
    </row>
    <row r="198" spans="1:7">
      <c r="A198" s="233" t="s">
        <v>1378</v>
      </c>
      <c r="B198" s="233"/>
      <c r="C198" s="234"/>
      <c r="D198" s="235"/>
      <c r="E198" s="235"/>
      <c r="F198" s="235"/>
      <c r="G198" s="235"/>
    </row>
    <row r="199" spans="1:7">
      <c r="A199" s="233" t="s">
        <v>1379</v>
      </c>
      <c r="B199" s="233"/>
      <c r="C199" s="234"/>
      <c r="D199" s="235"/>
      <c r="E199" s="235"/>
      <c r="F199" s="235"/>
      <c r="G199" s="235"/>
    </row>
    <row r="200" spans="1:7">
      <c r="A200" s="233" t="s">
        <v>1368</v>
      </c>
      <c r="B200" s="233"/>
      <c r="C200" s="234"/>
      <c r="D200" s="235"/>
      <c r="E200" s="235"/>
      <c r="F200" s="235"/>
      <c r="G200" s="235"/>
    </row>
    <row r="201" spans="1:7">
      <c r="A201" s="233" t="s">
        <v>1369</v>
      </c>
      <c r="B201" s="233"/>
      <c r="C201" s="234"/>
      <c r="D201" s="235"/>
      <c r="E201" s="235"/>
      <c r="F201" s="235"/>
      <c r="G201" s="235"/>
    </row>
    <row r="202" spans="1:7">
      <c r="A202" s="233" t="s">
        <v>1630</v>
      </c>
      <c r="B202" s="233"/>
      <c r="C202" s="234"/>
      <c r="D202" s="235"/>
      <c r="E202" s="235"/>
      <c r="F202" s="235"/>
      <c r="G202" s="235"/>
    </row>
    <row r="203" spans="1:7">
      <c r="A203" s="233" t="s">
        <v>1380</v>
      </c>
      <c r="B203" s="233"/>
      <c r="C203" s="234"/>
      <c r="D203" s="235"/>
      <c r="E203" s="235"/>
      <c r="F203" s="235"/>
      <c r="G203" s="235"/>
    </row>
    <row r="204" spans="1:7">
      <c r="A204" s="233" t="s">
        <v>1371</v>
      </c>
      <c r="B204" s="233"/>
      <c r="C204" s="234"/>
      <c r="D204" s="235"/>
      <c r="E204" s="235"/>
      <c r="F204" s="235"/>
      <c r="G204" s="235"/>
    </row>
    <row r="205" spans="1:7">
      <c r="A205" s="233" t="s">
        <v>1381</v>
      </c>
      <c r="B205" s="233"/>
      <c r="C205" s="233"/>
      <c r="D205" s="235"/>
      <c r="E205" s="235"/>
      <c r="F205" s="235"/>
      <c r="G205" s="235"/>
    </row>
    <row r="206" spans="1:7">
      <c r="A206" s="233" t="s">
        <v>1375</v>
      </c>
      <c r="B206" s="233">
        <v>1</v>
      </c>
      <c r="C206" s="234" t="s">
        <v>142</v>
      </c>
      <c r="D206" s="235">
        <v>0</v>
      </c>
      <c r="E206" s="235">
        <v>0</v>
      </c>
      <c r="F206" s="235">
        <v>0</v>
      </c>
      <c r="G206" s="235">
        <v>0</v>
      </c>
    </row>
    <row r="207" spans="1:7">
      <c r="A207" s="233"/>
      <c r="B207" s="233"/>
      <c r="C207" s="234"/>
      <c r="D207" s="235"/>
      <c r="E207" s="235"/>
      <c r="F207" s="235"/>
      <c r="G207" s="235"/>
    </row>
    <row r="208" spans="1:7">
      <c r="A208" s="233" t="s">
        <v>1382</v>
      </c>
      <c r="B208" s="233"/>
      <c r="C208" s="234"/>
      <c r="D208" s="235"/>
      <c r="E208" s="235"/>
      <c r="F208" s="235"/>
      <c r="G208" s="235"/>
    </row>
    <row r="209" spans="1:7">
      <c r="A209" s="233" t="s">
        <v>500</v>
      </c>
      <c r="B209" s="233"/>
      <c r="C209" s="234"/>
      <c r="D209" s="235"/>
      <c r="E209" s="235"/>
      <c r="F209" s="235"/>
      <c r="G209" s="235"/>
    </row>
    <row r="210" spans="1:7">
      <c r="A210" s="233" t="s">
        <v>1383</v>
      </c>
      <c r="B210" s="233"/>
      <c r="C210" s="234"/>
      <c r="D210" s="235"/>
      <c r="E210" s="235"/>
      <c r="F210" s="235"/>
      <c r="G210" s="235"/>
    </row>
    <row r="211" spans="1:7">
      <c r="A211" s="233" t="s">
        <v>1384</v>
      </c>
      <c r="B211" s="233">
        <v>12</v>
      </c>
      <c r="C211" s="234" t="s">
        <v>142</v>
      </c>
      <c r="D211" s="235">
        <v>0</v>
      </c>
      <c r="E211" s="235">
        <v>0</v>
      </c>
      <c r="F211" s="235">
        <v>0</v>
      </c>
      <c r="G211" s="235">
        <v>0</v>
      </c>
    </row>
    <row r="212" spans="1:7">
      <c r="A212" s="233"/>
      <c r="B212" s="233"/>
      <c r="C212" s="234"/>
      <c r="D212" s="235"/>
      <c r="E212" s="235"/>
      <c r="F212" s="235"/>
      <c r="G212" s="235"/>
    </row>
    <row r="213" spans="1:7">
      <c r="A213" s="233" t="s">
        <v>1385</v>
      </c>
      <c r="B213" s="233"/>
      <c r="C213" s="234"/>
      <c r="D213" s="235"/>
      <c r="E213" s="235"/>
      <c r="F213" s="235"/>
      <c r="G213" s="235"/>
    </row>
    <row r="214" spans="1:7">
      <c r="A214" s="233" t="s">
        <v>1386</v>
      </c>
      <c r="B214" s="233">
        <v>6</v>
      </c>
      <c r="C214" s="234" t="s">
        <v>1387</v>
      </c>
      <c r="D214" s="235">
        <v>0</v>
      </c>
      <c r="E214" s="235">
        <v>0</v>
      </c>
      <c r="F214" s="235">
        <v>0</v>
      </c>
      <c r="G214" s="235">
        <v>0</v>
      </c>
    </row>
    <row r="215" spans="1:7">
      <c r="A215" s="233"/>
      <c r="B215" s="233"/>
      <c r="C215" s="234"/>
      <c r="D215" s="235"/>
      <c r="E215" s="235"/>
      <c r="F215" s="235"/>
      <c r="G215" s="235"/>
    </row>
    <row r="216" spans="1:7">
      <c r="A216" s="233" t="s">
        <v>1385</v>
      </c>
      <c r="B216" s="233"/>
      <c r="C216" s="234"/>
      <c r="D216" s="235"/>
      <c r="E216" s="235"/>
      <c r="F216" s="235"/>
      <c r="G216" s="235"/>
    </row>
    <row r="217" spans="1:7">
      <c r="A217" s="233" t="s">
        <v>1388</v>
      </c>
      <c r="B217" s="233"/>
      <c r="C217" s="234"/>
      <c r="D217" s="235"/>
      <c r="E217" s="235"/>
      <c r="F217" s="235"/>
      <c r="G217" s="235"/>
    </row>
    <row r="218" spans="1:7">
      <c r="A218" s="233" t="s">
        <v>1389</v>
      </c>
      <c r="B218" s="233">
        <v>12</v>
      </c>
      <c r="C218" s="234" t="s">
        <v>1387</v>
      </c>
      <c r="D218" s="235">
        <v>0</v>
      </c>
      <c r="E218" s="235">
        <v>0</v>
      </c>
      <c r="F218" s="235">
        <v>0</v>
      </c>
      <c r="G218" s="235">
        <v>0</v>
      </c>
    </row>
    <row r="219" spans="1:7">
      <c r="A219" s="233"/>
      <c r="B219" s="233"/>
      <c r="C219" s="234"/>
      <c r="D219" s="235"/>
      <c r="E219" s="235"/>
      <c r="F219" s="235"/>
      <c r="G219" s="235"/>
    </row>
    <row r="220" spans="1:7">
      <c r="A220" s="233" t="s">
        <v>1385</v>
      </c>
      <c r="B220" s="233"/>
      <c r="C220" s="234"/>
      <c r="D220" s="235"/>
      <c r="E220" s="235"/>
      <c r="F220" s="235"/>
      <c r="G220" s="235"/>
    </row>
    <row r="221" spans="1:7">
      <c r="A221" s="233" t="s">
        <v>1390</v>
      </c>
      <c r="B221" s="233"/>
      <c r="C221" s="234"/>
      <c r="D221" s="235"/>
      <c r="E221" s="235"/>
      <c r="F221" s="235"/>
      <c r="G221" s="235"/>
    </row>
    <row r="222" spans="1:7">
      <c r="A222" s="233" t="s">
        <v>1389</v>
      </c>
      <c r="B222" s="233">
        <v>24</v>
      </c>
      <c r="C222" s="234" t="s">
        <v>1387</v>
      </c>
      <c r="D222" s="235">
        <v>0</v>
      </c>
      <c r="E222" s="235">
        <v>0</v>
      </c>
      <c r="F222" s="235">
        <v>0</v>
      </c>
      <c r="G222" s="235">
        <v>0</v>
      </c>
    </row>
    <row r="223" spans="1:7">
      <c r="A223" s="233"/>
      <c r="B223" s="233"/>
      <c r="C223" s="234"/>
      <c r="D223" s="235"/>
      <c r="E223" s="235"/>
      <c r="F223" s="235"/>
      <c r="G223" s="235"/>
    </row>
    <row r="224" spans="1:7">
      <c r="A224" s="233" t="s">
        <v>1391</v>
      </c>
      <c r="B224" s="233"/>
      <c r="C224" s="234"/>
      <c r="D224" s="240"/>
      <c r="E224" s="235"/>
      <c r="F224" s="235"/>
      <c r="G224" s="235"/>
    </row>
    <row r="225" spans="1:7">
      <c r="A225" s="233" t="s">
        <v>1392</v>
      </c>
      <c r="B225" s="233"/>
      <c r="C225" s="234"/>
      <c r="D225" s="240"/>
      <c r="E225" s="235"/>
      <c r="F225" s="235"/>
      <c r="G225" s="235"/>
    </row>
    <row r="226" spans="1:7">
      <c r="A226" s="233" t="s">
        <v>1393</v>
      </c>
      <c r="B226" s="233"/>
      <c r="C226" s="234"/>
      <c r="D226" s="240"/>
      <c r="E226" s="235"/>
      <c r="F226" s="235"/>
      <c r="G226" s="235"/>
    </row>
    <row r="227" spans="1:7">
      <c r="A227" s="233" t="s">
        <v>1394</v>
      </c>
      <c r="B227" s="233"/>
      <c r="C227" s="234"/>
      <c r="D227" s="240"/>
      <c r="E227" s="235"/>
      <c r="F227" s="235"/>
      <c r="G227" s="235"/>
    </row>
    <row r="228" spans="1:7">
      <c r="A228" s="233" t="s">
        <v>1395</v>
      </c>
      <c r="B228" s="233">
        <v>3</v>
      </c>
      <c r="C228" s="234" t="s">
        <v>142</v>
      </c>
      <c r="D228" s="235">
        <v>0</v>
      </c>
      <c r="E228" s="235">
        <v>0</v>
      </c>
      <c r="F228" s="235">
        <v>0</v>
      </c>
      <c r="G228" s="235">
        <v>0</v>
      </c>
    </row>
    <row r="229" spans="1:7">
      <c r="A229" s="233"/>
      <c r="B229" s="233"/>
      <c r="C229" s="234"/>
      <c r="D229" s="240"/>
      <c r="E229" s="235"/>
      <c r="F229" s="235"/>
      <c r="G229" s="235"/>
    </row>
    <row r="230" spans="1:7">
      <c r="A230" s="233" t="s">
        <v>1392</v>
      </c>
      <c r="B230" s="233"/>
      <c r="C230" s="234"/>
      <c r="D230" s="240"/>
      <c r="E230" s="235"/>
      <c r="F230" s="235"/>
      <c r="G230" s="235"/>
    </row>
    <row r="231" spans="1:7">
      <c r="A231" s="233" t="s">
        <v>1393</v>
      </c>
      <c r="B231" s="233"/>
      <c r="C231" s="234"/>
      <c r="D231" s="240"/>
      <c r="E231" s="235"/>
      <c r="F231" s="235"/>
      <c r="G231" s="235"/>
    </row>
    <row r="232" spans="1:7">
      <c r="A232" s="233" t="s">
        <v>1396</v>
      </c>
      <c r="B232" s="233"/>
      <c r="C232" s="234"/>
      <c r="D232" s="240"/>
      <c r="E232" s="235"/>
      <c r="F232" s="235"/>
      <c r="G232" s="235"/>
    </row>
    <row r="233" spans="1:7">
      <c r="A233" s="233" t="s">
        <v>1397</v>
      </c>
      <c r="B233" s="233">
        <v>4</v>
      </c>
      <c r="C233" s="234" t="s">
        <v>142</v>
      </c>
      <c r="D233" s="235">
        <v>0</v>
      </c>
      <c r="E233" s="235">
        <v>0</v>
      </c>
      <c r="F233" s="235">
        <v>0</v>
      </c>
      <c r="G233" s="235">
        <v>0</v>
      </c>
    </row>
    <row r="234" spans="1:7">
      <c r="A234" s="233"/>
      <c r="B234" s="233"/>
      <c r="C234" s="234"/>
      <c r="D234" s="235"/>
      <c r="E234" s="235"/>
      <c r="F234" s="235"/>
      <c r="G234" s="235"/>
    </row>
    <row r="235" spans="1:7">
      <c r="A235" s="241" t="s">
        <v>1398</v>
      </c>
      <c r="B235" s="233"/>
      <c r="C235" s="234"/>
      <c r="D235" s="235"/>
      <c r="E235" s="242"/>
      <c r="F235" s="235"/>
      <c r="G235" s="243"/>
    </row>
    <row r="236" spans="1:7">
      <c r="A236" s="241" t="s">
        <v>1399</v>
      </c>
      <c r="B236" s="233"/>
      <c r="C236" s="234"/>
      <c r="D236" s="235"/>
      <c r="E236" s="242"/>
      <c r="F236" s="235"/>
      <c r="G236" s="243"/>
    </row>
    <row r="237" spans="1:7">
      <c r="A237" s="233"/>
      <c r="B237" s="233"/>
      <c r="C237" s="234"/>
      <c r="D237" s="235"/>
      <c r="E237" s="242"/>
      <c r="F237" s="235"/>
      <c r="G237" s="243"/>
    </row>
    <row r="238" spans="1:7">
      <c r="A238" s="233" t="s">
        <v>1400</v>
      </c>
      <c r="B238" s="233"/>
      <c r="C238" s="234"/>
      <c r="D238" s="235"/>
      <c r="E238" s="236"/>
      <c r="F238" s="235"/>
      <c r="G238" s="235"/>
    </row>
    <row r="239" spans="1:7">
      <c r="A239" s="233" t="s">
        <v>1401</v>
      </c>
      <c r="B239" s="233"/>
      <c r="C239" s="234"/>
      <c r="D239" s="235"/>
      <c r="E239" s="236"/>
      <c r="F239" s="235"/>
      <c r="G239" s="235"/>
    </row>
    <row r="240" spans="1:7">
      <c r="A240" s="233" t="s">
        <v>1402</v>
      </c>
      <c r="B240" s="233">
        <v>2</v>
      </c>
      <c r="C240" s="234" t="s">
        <v>85</v>
      </c>
      <c r="D240" s="235">
        <v>0</v>
      </c>
      <c r="E240" s="235">
        <v>0</v>
      </c>
      <c r="F240" s="235">
        <v>0</v>
      </c>
      <c r="G240" s="235">
        <v>0</v>
      </c>
    </row>
    <row r="241" spans="1:7">
      <c r="A241" s="233"/>
      <c r="B241" s="233"/>
      <c r="C241" s="234"/>
      <c r="D241" s="235"/>
      <c r="E241" s="236"/>
      <c r="F241" s="235"/>
      <c r="G241" s="235"/>
    </row>
    <row r="242" spans="1:7">
      <c r="A242" s="233" t="s">
        <v>1403</v>
      </c>
      <c r="B242" s="233"/>
      <c r="C242" s="234"/>
      <c r="D242" s="235"/>
      <c r="E242" s="236"/>
      <c r="F242" s="235"/>
      <c r="G242" s="235"/>
    </row>
    <row r="243" spans="1:7">
      <c r="A243" s="233" t="s">
        <v>1404</v>
      </c>
      <c r="B243" s="233"/>
      <c r="C243" s="234"/>
      <c r="D243" s="235"/>
      <c r="E243" s="236"/>
      <c r="F243" s="235"/>
      <c r="G243" s="235"/>
    </row>
    <row r="244" spans="1:7">
      <c r="A244" s="233" t="s">
        <v>1405</v>
      </c>
      <c r="B244" s="233"/>
      <c r="C244" s="234"/>
      <c r="D244" s="235"/>
      <c r="E244" s="236"/>
      <c r="F244" s="235"/>
      <c r="G244" s="235"/>
    </row>
    <row r="245" spans="1:7">
      <c r="A245" s="233" t="s">
        <v>1406</v>
      </c>
      <c r="B245" s="233">
        <v>48</v>
      </c>
      <c r="C245" s="234" t="s">
        <v>85</v>
      </c>
      <c r="D245" s="235">
        <v>0</v>
      </c>
      <c r="E245" s="235">
        <v>0</v>
      </c>
      <c r="F245" s="235">
        <v>0</v>
      </c>
      <c r="G245" s="235">
        <v>0</v>
      </c>
    </row>
    <row r="246" spans="1:7">
      <c r="A246" s="233"/>
      <c r="B246" s="233"/>
      <c r="C246" s="234"/>
      <c r="D246" s="235"/>
      <c r="E246" s="244"/>
      <c r="F246" s="235"/>
      <c r="G246" s="235"/>
    </row>
    <row r="247" spans="1:7">
      <c r="A247" s="233" t="s">
        <v>1407</v>
      </c>
      <c r="B247" s="233"/>
      <c r="C247" s="234"/>
      <c r="D247" s="235"/>
      <c r="E247" s="236"/>
      <c r="F247" s="235"/>
      <c r="G247" s="235"/>
    </row>
    <row r="248" spans="1:7">
      <c r="A248" s="233" t="s">
        <v>1408</v>
      </c>
      <c r="B248" s="233"/>
      <c r="C248" s="234"/>
      <c r="D248" s="235"/>
      <c r="E248" s="236"/>
      <c r="F248" s="235"/>
      <c r="G248" s="235"/>
    </row>
    <row r="249" spans="1:7">
      <c r="A249" s="233" t="s">
        <v>1409</v>
      </c>
      <c r="B249" s="233"/>
      <c r="C249" s="234"/>
      <c r="D249" s="235"/>
      <c r="E249" s="236"/>
      <c r="F249" s="235"/>
      <c r="G249" s="235"/>
    </row>
    <row r="250" spans="1:7">
      <c r="A250" s="233" t="s">
        <v>1406</v>
      </c>
      <c r="B250" s="233">
        <v>2</v>
      </c>
      <c r="C250" s="234" t="s">
        <v>85</v>
      </c>
      <c r="D250" s="235">
        <v>0</v>
      </c>
      <c r="E250" s="235">
        <v>0</v>
      </c>
      <c r="F250" s="235">
        <v>0</v>
      </c>
      <c r="G250" s="235">
        <v>0</v>
      </c>
    </row>
    <row r="251" spans="1:7">
      <c r="A251" s="233"/>
      <c r="B251" s="233"/>
      <c r="C251" s="234"/>
      <c r="D251" s="235"/>
      <c r="E251" s="236"/>
      <c r="F251" s="235"/>
      <c r="G251" s="235"/>
    </row>
    <row r="252" spans="1:7">
      <c r="A252" s="233" t="s">
        <v>1410</v>
      </c>
      <c r="B252" s="233"/>
      <c r="C252" s="234"/>
      <c r="D252" s="235"/>
      <c r="E252" s="236"/>
      <c r="F252" s="235"/>
      <c r="G252" s="235"/>
    </row>
    <row r="253" spans="1:7">
      <c r="A253" s="233" t="s">
        <v>1411</v>
      </c>
      <c r="B253" s="233"/>
      <c r="C253" s="234"/>
      <c r="D253" s="235"/>
      <c r="E253" s="236"/>
      <c r="F253" s="235"/>
      <c r="G253" s="235"/>
    </row>
    <row r="254" spans="1:7">
      <c r="A254" s="233" t="s">
        <v>1412</v>
      </c>
      <c r="B254" s="233">
        <v>2</v>
      </c>
      <c r="C254" s="234" t="s">
        <v>85</v>
      </c>
      <c r="D254" s="235">
        <v>0</v>
      </c>
      <c r="E254" s="235">
        <v>0</v>
      </c>
      <c r="F254" s="235">
        <v>0</v>
      </c>
      <c r="G254" s="235">
        <v>0</v>
      </c>
    </row>
    <row r="255" spans="1:7">
      <c r="A255" s="233"/>
      <c r="B255" s="233"/>
      <c r="C255" s="234"/>
      <c r="D255" s="235"/>
      <c r="E255" s="236"/>
      <c r="F255" s="235"/>
      <c r="G255" s="235"/>
    </row>
    <row r="256" spans="1:7">
      <c r="A256" s="233" t="s">
        <v>1413</v>
      </c>
      <c r="B256" s="233"/>
      <c r="C256" s="234"/>
      <c r="D256" s="235"/>
      <c r="E256" s="236"/>
      <c r="F256" s="235"/>
      <c r="G256" s="235"/>
    </row>
    <row r="257" spans="1:7">
      <c r="A257" s="233" t="s">
        <v>1414</v>
      </c>
      <c r="B257" s="233"/>
      <c r="C257" s="234"/>
      <c r="D257" s="235"/>
      <c r="E257" s="236"/>
      <c r="F257" s="235"/>
      <c r="G257" s="235"/>
    </row>
    <row r="258" spans="1:7">
      <c r="A258" s="233" t="s">
        <v>1415</v>
      </c>
      <c r="B258" s="233">
        <v>48</v>
      </c>
      <c r="C258" s="234" t="s">
        <v>85</v>
      </c>
      <c r="D258" s="235">
        <v>0</v>
      </c>
      <c r="E258" s="235">
        <v>0</v>
      </c>
      <c r="F258" s="235">
        <v>0</v>
      </c>
      <c r="G258" s="235">
        <v>0</v>
      </c>
    </row>
    <row r="259" spans="1:7">
      <c r="A259" s="233"/>
      <c r="B259" s="233"/>
      <c r="C259" s="233"/>
      <c r="D259" s="235"/>
      <c r="E259" s="235"/>
      <c r="F259" s="235"/>
      <c r="G259" s="235"/>
    </row>
    <row r="260" spans="1:7">
      <c r="A260" s="233" t="s">
        <v>1407</v>
      </c>
      <c r="B260" s="233"/>
      <c r="C260" s="234"/>
      <c r="D260" s="235"/>
      <c r="E260" s="236"/>
      <c r="F260" s="235"/>
      <c r="G260" s="235"/>
    </row>
    <row r="261" spans="1:7">
      <c r="A261" s="233" t="s">
        <v>1408</v>
      </c>
      <c r="B261" s="233"/>
      <c r="C261" s="234"/>
      <c r="D261" s="235"/>
      <c r="E261" s="236"/>
      <c r="F261" s="235"/>
      <c r="G261" s="235"/>
    </row>
    <row r="262" spans="1:7">
      <c r="A262" s="233" t="s">
        <v>1416</v>
      </c>
      <c r="B262" s="233">
        <v>2</v>
      </c>
      <c r="C262" s="234" t="s">
        <v>85</v>
      </c>
      <c r="D262" s="235">
        <v>0</v>
      </c>
      <c r="E262" s="235">
        <v>0</v>
      </c>
      <c r="F262" s="235">
        <v>0</v>
      </c>
      <c r="G262" s="235">
        <v>0</v>
      </c>
    </row>
    <row r="263" spans="1:7">
      <c r="A263" s="233"/>
      <c r="B263" s="233"/>
      <c r="C263" s="234"/>
      <c r="D263" s="235"/>
      <c r="E263" s="235"/>
      <c r="F263" s="235"/>
      <c r="G263" s="235"/>
    </row>
    <row r="264" spans="1:7">
      <c r="A264" s="233" t="s">
        <v>1417</v>
      </c>
      <c r="B264" s="233"/>
      <c r="C264" s="234"/>
      <c r="D264" s="235"/>
      <c r="E264" s="236"/>
      <c r="F264" s="235"/>
      <c r="G264" s="235"/>
    </row>
    <row r="265" spans="1:7">
      <c r="A265" s="233" t="s">
        <v>1418</v>
      </c>
      <c r="B265" s="233"/>
      <c r="C265" s="234"/>
      <c r="D265" s="235"/>
      <c r="E265" s="236"/>
      <c r="F265" s="235"/>
      <c r="G265" s="235"/>
    </row>
    <row r="266" spans="1:7">
      <c r="A266" s="233" t="s">
        <v>1419</v>
      </c>
      <c r="B266" s="233"/>
      <c r="C266" s="234"/>
      <c r="D266" s="235"/>
      <c r="E266" s="236"/>
      <c r="F266" s="235"/>
      <c r="G266" s="235"/>
    </row>
    <row r="267" spans="1:7">
      <c r="A267" s="233" t="s">
        <v>1420</v>
      </c>
      <c r="B267" s="233">
        <v>2</v>
      </c>
      <c r="C267" s="234" t="s">
        <v>85</v>
      </c>
      <c r="D267" s="235">
        <v>0</v>
      </c>
      <c r="E267" s="235">
        <v>0</v>
      </c>
      <c r="F267" s="235">
        <v>0</v>
      </c>
      <c r="G267" s="235">
        <v>0</v>
      </c>
    </row>
    <row r="268" spans="1:7">
      <c r="A268" s="233"/>
      <c r="B268" s="233"/>
      <c r="C268" s="234"/>
      <c r="D268" s="235"/>
      <c r="E268" s="236"/>
      <c r="F268" s="235"/>
      <c r="G268" s="235"/>
    </row>
    <row r="269" spans="1:7">
      <c r="A269" s="233" t="s">
        <v>1421</v>
      </c>
      <c r="B269" s="233"/>
      <c r="C269" s="234"/>
      <c r="D269" s="235"/>
      <c r="E269" s="236"/>
      <c r="F269" s="235"/>
      <c r="G269" s="235"/>
    </row>
    <row r="270" spans="1:7">
      <c r="A270" s="233" t="s">
        <v>1422</v>
      </c>
      <c r="B270" s="233"/>
      <c r="C270" s="234"/>
      <c r="D270" s="235"/>
      <c r="E270" s="236"/>
      <c r="F270" s="235"/>
      <c r="G270" s="235"/>
    </row>
    <row r="271" spans="1:7">
      <c r="A271" s="233" t="s">
        <v>1423</v>
      </c>
      <c r="B271" s="233"/>
      <c r="C271" s="234"/>
      <c r="D271" s="235"/>
      <c r="E271" s="236"/>
      <c r="F271" s="235"/>
      <c r="G271" s="235"/>
    </row>
    <row r="272" spans="1:7">
      <c r="A272" s="233" t="s">
        <v>1424</v>
      </c>
      <c r="B272" s="233"/>
      <c r="C272" s="234"/>
      <c r="D272" s="235"/>
      <c r="E272" s="236"/>
      <c r="F272" s="235"/>
      <c r="G272" s="235"/>
    </row>
    <row r="273" spans="1:7">
      <c r="A273" s="233" t="s">
        <v>1425</v>
      </c>
      <c r="B273" s="233">
        <v>68</v>
      </c>
      <c r="C273" s="234" t="s">
        <v>126</v>
      </c>
      <c r="D273" s="235">
        <v>0</v>
      </c>
      <c r="E273" s="235">
        <v>0</v>
      </c>
      <c r="F273" s="235">
        <v>0</v>
      </c>
      <c r="G273" s="235">
        <v>0</v>
      </c>
    </row>
    <row r="274" spans="1:7">
      <c r="A274" s="233"/>
      <c r="B274" s="233"/>
      <c r="C274" s="233"/>
      <c r="D274" s="235"/>
      <c r="E274" s="235"/>
      <c r="F274" s="235"/>
      <c r="G274" s="235"/>
    </row>
    <row r="275" spans="1:7">
      <c r="A275" s="233" t="s">
        <v>1426</v>
      </c>
      <c r="B275" s="233"/>
      <c r="C275" s="234"/>
      <c r="D275" s="235"/>
      <c r="E275" s="236"/>
      <c r="F275" s="235"/>
      <c r="G275" s="235"/>
    </row>
    <row r="276" spans="1:7">
      <c r="A276" s="233" t="s">
        <v>1427</v>
      </c>
      <c r="B276" s="233"/>
      <c r="C276" s="234"/>
      <c r="D276" s="235"/>
      <c r="E276" s="236"/>
      <c r="F276" s="235"/>
      <c r="G276" s="235"/>
    </row>
    <row r="277" spans="1:7">
      <c r="A277" s="233" t="s">
        <v>1428</v>
      </c>
      <c r="B277" s="233"/>
      <c r="C277" s="234"/>
      <c r="D277" s="235"/>
      <c r="E277" s="236"/>
      <c r="F277" s="235"/>
      <c r="G277" s="235"/>
    </row>
    <row r="278" spans="1:7">
      <c r="A278" s="233" t="s">
        <v>1429</v>
      </c>
      <c r="B278" s="233"/>
      <c r="C278" s="234"/>
      <c r="D278" s="235"/>
      <c r="E278" s="236"/>
      <c r="F278" s="235"/>
      <c r="G278" s="235"/>
    </row>
    <row r="279" spans="1:7">
      <c r="A279" s="233" t="s">
        <v>1430</v>
      </c>
      <c r="B279" s="233">
        <v>68</v>
      </c>
      <c r="C279" s="234" t="s">
        <v>126</v>
      </c>
      <c r="D279" s="235">
        <v>0</v>
      </c>
      <c r="E279" s="235">
        <v>0</v>
      </c>
      <c r="F279" s="235">
        <v>0</v>
      </c>
      <c r="G279" s="235">
        <v>0</v>
      </c>
    </row>
    <row r="280" spans="1:7">
      <c r="A280" s="233"/>
      <c r="B280" s="233"/>
      <c r="C280" s="234"/>
      <c r="D280" s="235"/>
      <c r="E280" s="242"/>
      <c r="F280" s="235"/>
      <c r="G280" s="243"/>
    </row>
    <row r="281" spans="1:7">
      <c r="A281" s="241" t="s">
        <v>1431</v>
      </c>
      <c r="B281" s="233"/>
      <c r="C281" s="233"/>
      <c r="D281" s="235"/>
      <c r="E281" s="243"/>
      <c r="F281" s="235"/>
      <c r="G281" s="243"/>
    </row>
    <row r="282" spans="1:7">
      <c r="A282" s="233"/>
      <c r="B282" s="233"/>
      <c r="C282" s="234"/>
      <c r="D282" s="235"/>
      <c r="E282" s="242"/>
      <c r="F282" s="235"/>
      <c r="G282" s="243"/>
    </row>
    <row r="283" spans="1:7">
      <c r="A283" s="233" t="s">
        <v>1432</v>
      </c>
      <c r="B283" s="233"/>
      <c r="C283" s="234"/>
      <c r="D283" s="235"/>
      <c r="E283" s="242"/>
      <c r="F283" s="235"/>
      <c r="G283" s="243"/>
    </row>
    <row r="284" spans="1:7">
      <c r="A284" s="233" t="s">
        <v>1433</v>
      </c>
      <c r="B284" s="233"/>
      <c r="C284" s="234"/>
      <c r="D284" s="235"/>
      <c r="E284" s="242"/>
      <c r="F284" s="235"/>
      <c r="G284" s="243"/>
    </row>
    <row r="285" spans="1:7">
      <c r="A285" s="233" t="s">
        <v>1434</v>
      </c>
      <c r="B285" s="233"/>
      <c r="C285" s="234"/>
      <c r="D285" s="235"/>
      <c r="E285" s="242"/>
      <c r="F285" s="235"/>
      <c r="G285" s="243"/>
    </row>
    <row r="286" spans="1:7">
      <c r="A286" s="233" t="s">
        <v>1435</v>
      </c>
      <c r="B286" s="233">
        <v>6</v>
      </c>
      <c r="C286" s="234" t="s">
        <v>126</v>
      </c>
      <c r="D286" s="235">
        <v>0</v>
      </c>
      <c r="E286" s="235">
        <v>0</v>
      </c>
      <c r="F286" s="235">
        <v>0</v>
      </c>
      <c r="G286" s="235">
        <v>0</v>
      </c>
    </row>
    <row r="287" spans="1:7">
      <c r="A287" s="233"/>
      <c r="B287" s="233"/>
      <c r="C287" s="234"/>
      <c r="D287" s="235"/>
      <c r="E287" s="245"/>
      <c r="F287" s="235"/>
      <c r="G287" s="243"/>
    </row>
    <row r="288" spans="1:7">
      <c r="A288" s="233" t="s">
        <v>1436</v>
      </c>
      <c r="B288" s="233">
        <v>6</v>
      </c>
      <c r="C288" s="234" t="s">
        <v>126</v>
      </c>
      <c r="D288" s="235">
        <v>0</v>
      </c>
      <c r="E288" s="235">
        <v>0</v>
      </c>
      <c r="F288" s="235">
        <v>0</v>
      </c>
      <c r="G288" s="235">
        <v>0</v>
      </c>
    </row>
    <row r="289" spans="1:7">
      <c r="A289" s="233"/>
      <c r="B289" s="233"/>
      <c r="C289" s="234"/>
      <c r="D289" s="235"/>
      <c r="E289" s="245"/>
      <c r="F289" s="235"/>
      <c r="G289" s="243"/>
    </row>
    <row r="290" spans="1:7">
      <c r="A290" s="233" t="s">
        <v>1437</v>
      </c>
      <c r="B290" s="233">
        <v>16</v>
      </c>
      <c r="C290" s="234" t="s">
        <v>126</v>
      </c>
      <c r="D290" s="235">
        <v>0</v>
      </c>
      <c r="E290" s="235">
        <v>0</v>
      </c>
      <c r="F290" s="235">
        <v>0</v>
      </c>
      <c r="G290" s="235">
        <v>0</v>
      </c>
    </row>
    <row r="291" spans="1:7">
      <c r="A291" s="233"/>
      <c r="B291" s="233"/>
      <c r="C291" s="234"/>
      <c r="D291" s="235"/>
      <c r="E291" s="245"/>
      <c r="F291" s="235"/>
      <c r="G291" s="243"/>
    </row>
    <row r="292" spans="1:7">
      <c r="A292" s="233" t="s">
        <v>1438</v>
      </c>
      <c r="B292" s="233">
        <v>24</v>
      </c>
      <c r="C292" s="234" t="s">
        <v>126</v>
      </c>
      <c r="D292" s="235">
        <v>0</v>
      </c>
      <c r="E292" s="235">
        <v>0</v>
      </c>
      <c r="F292" s="235">
        <v>0</v>
      </c>
      <c r="G292" s="235">
        <v>0</v>
      </c>
    </row>
    <row r="293" spans="1:7">
      <c r="A293" s="233"/>
      <c r="B293" s="233"/>
      <c r="C293" s="234"/>
      <c r="D293" s="235"/>
      <c r="E293" s="245"/>
      <c r="F293" s="235"/>
      <c r="G293" s="243"/>
    </row>
    <row r="294" spans="1:7">
      <c r="A294" s="233" t="s">
        <v>1439</v>
      </c>
      <c r="B294" s="233">
        <v>6</v>
      </c>
      <c r="C294" s="234" t="s">
        <v>126</v>
      </c>
      <c r="D294" s="235">
        <v>0</v>
      </c>
      <c r="E294" s="235">
        <v>0</v>
      </c>
      <c r="F294" s="235">
        <v>0</v>
      </c>
      <c r="G294" s="235">
        <v>0</v>
      </c>
    </row>
    <row r="295" spans="1:7">
      <c r="A295" s="233"/>
      <c r="B295" s="233"/>
      <c r="C295" s="234"/>
      <c r="D295" s="235"/>
      <c r="E295" s="245"/>
      <c r="F295" s="235"/>
      <c r="G295" s="243"/>
    </row>
    <row r="296" spans="1:7">
      <c r="A296" s="233" t="s">
        <v>1440</v>
      </c>
      <c r="B296" s="233">
        <v>18</v>
      </c>
      <c r="C296" s="234" t="s">
        <v>126</v>
      </c>
      <c r="D296" s="235">
        <v>0</v>
      </c>
      <c r="E296" s="235">
        <v>0</v>
      </c>
      <c r="F296" s="235">
        <v>0</v>
      </c>
      <c r="G296" s="235">
        <v>0</v>
      </c>
    </row>
    <row r="297" spans="1:7">
      <c r="A297" s="233"/>
      <c r="B297" s="233"/>
      <c r="C297" s="234"/>
      <c r="D297" s="235"/>
      <c r="E297" s="245"/>
      <c r="F297" s="235"/>
      <c r="G297" s="243"/>
    </row>
    <row r="298" spans="1:7">
      <c r="A298" s="233" t="s">
        <v>1441</v>
      </c>
      <c r="B298" s="233">
        <v>32</v>
      </c>
      <c r="C298" s="234" t="s">
        <v>126</v>
      </c>
      <c r="D298" s="235">
        <v>0</v>
      </c>
      <c r="E298" s="235">
        <v>0</v>
      </c>
      <c r="F298" s="235">
        <v>0</v>
      </c>
      <c r="G298" s="235">
        <v>0</v>
      </c>
    </row>
    <row r="299" spans="1:7">
      <c r="A299" s="246"/>
      <c r="B299" s="129"/>
      <c r="C299" s="247"/>
      <c r="D299" s="248"/>
      <c r="E299" s="248"/>
      <c r="F299" s="129"/>
      <c r="G299" s="248"/>
    </row>
    <row r="300" spans="1:7">
      <c r="A300" s="246"/>
      <c r="B300" s="129"/>
      <c r="C300" s="129"/>
      <c r="D300" s="248"/>
      <c r="E300" s="110">
        <f>SUM(E7:E299)</f>
        <v>0</v>
      </c>
      <c r="F300" s="110"/>
      <c r="G300" s="110">
        <f>SUM(G7:G299)</f>
        <v>0</v>
      </c>
    </row>
    <row r="301" spans="1:7">
      <c r="F301" s="216"/>
      <c r="G301" s="216"/>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dimension ref="A1:G116"/>
  <sheetViews>
    <sheetView workbookViewId="0">
      <selection activeCell="I5" sqref="I5"/>
    </sheetView>
  </sheetViews>
  <sheetFormatPr defaultRowHeight="15"/>
  <cols>
    <col min="1" max="1" width="40.7109375" style="171" customWidth="1"/>
    <col min="2" max="2" width="5" style="172" bestFit="1" customWidth="1"/>
    <col min="3" max="3" width="3.7109375" style="172" bestFit="1" customWidth="1"/>
    <col min="4" max="4" width="8.5703125" style="210" customWidth="1"/>
    <col min="5" max="5" width="8.140625" style="210" customWidth="1"/>
    <col min="6" max="6" width="10.42578125" style="210" customWidth="1"/>
    <col min="7" max="7" width="9.140625" style="210"/>
    <col min="8" max="256" width="9.140625" style="172"/>
    <col min="257" max="257" width="40.7109375" style="172" customWidth="1"/>
    <col min="258" max="258" width="5" style="172" bestFit="1" customWidth="1"/>
    <col min="259" max="259" width="3.7109375" style="172" bestFit="1" customWidth="1"/>
    <col min="260" max="260" width="8.5703125" style="172" customWidth="1"/>
    <col min="261" max="261" width="8.140625" style="172" customWidth="1"/>
    <col min="262" max="262" width="10.42578125" style="172" customWidth="1"/>
    <col min="263" max="512" width="9.140625" style="172"/>
    <col min="513" max="513" width="40.7109375" style="172" customWidth="1"/>
    <col min="514" max="514" width="5" style="172" bestFit="1" customWidth="1"/>
    <col min="515" max="515" width="3.7109375" style="172" bestFit="1" customWidth="1"/>
    <col min="516" max="516" width="8.5703125" style="172" customWidth="1"/>
    <col min="517" max="517" width="8.140625" style="172" customWidth="1"/>
    <col min="518" max="518" width="10.42578125" style="172" customWidth="1"/>
    <col min="519" max="768" width="9.140625" style="172"/>
    <col min="769" max="769" width="40.7109375" style="172" customWidth="1"/>
    <col min="770" max="770" width="5" style="172" bestFit="1" customWidth="1"/>
    <col min="771" max="771" width="3.7109375" style="172" bestFit="1" customWidth="1"/>
    <col min="772" max="772" width="8.5703125" style="172" customWidth="1"/>
    <col min="773" max="773" width="8.140625" style="172" customWidth="1"/>
    <col min="774" max="774" width="10.42578125" style="172" customWidth="1"/>
    <col min="775" max="1024" width="9.140625" style="172"/>
    <col min="1025" max="1025" width="40.7109375" style="172" customWidth="1"/>
    <col min="1026" max="1026" width="5" style="172" bestFit="1" customWidth="1"/>
    <col min="1027" max="1027" width="3.7109375" style="172" bestFit="1" customWidth="1"/>
    <col min="1028" max="1028" width="8.5703125" style="172" customWidth="1"/>
    <col min="1029" max="1029" width="8.140625" style="172" customWidth="1"/>
    <col min="1030" max="1030" width="10.42578125" style="172" customWidth="1"/>
    <col min="1031" max="1280" width="9.140625" style="172"/>
    <col min="1281" max="1281" width="40.7109375" style="172" customWidth="1"/>
    <col min="1282" max="1282" width="5" style="172" bestFit="1" customWidth="1"/>
    <col min="1283" max="1283" width="3.7109375" style="172" bestFit="1" customWidth="1"/>
    <col min="1284" max="1284" width="8.5703125" style="172" customWidth="1"/>
    <col min="1285" max="1285" width="8.140625" style="172" customWidth="1"/>
    <col min="1286" max="1286" width="10.42578125" style="172" customWidth="1"/>
    <col min="1287" max="1536" width="9.140625" style="172"/>
    <col min="1537" max="1537" width="40.7109375" style="172" customWidth="1"/>
    <col min="1538" max="1538" width="5" style="172" bestFit="1" customWidth="1"/>
    <col min="1539" max="1539" width="3.7109375" style="172" bestFit="1" customWidth="1"/>
    <col min="1540" max="1540" width="8.5703125" style="172" customWidth="1"/>
    <col min="1541" max="1541" width="8.140625" style="172" customWidth="1"/>
    <col min="1542" max="1542" width="10.42578125" style="172" customWidth="1"/>
    <col min="1543" max="1792" width="9.140625" style="172"/>
    <col min="1793" max="1793" width="40.7109375" style="172" customWidth="1"/>
    <col min="1794" max="1794" width="5" style="172" bestFit="1" customWidth="1"/>
    <col min="1795" max="1795" width="3.7109375" style="172" bestFit="1" customWidth="1"/>
    <col min="1796" max="1796" width="8.5703125" style="172" customWidth="1"/>
    <col min="1797" max="1797" width="8.140625" style="172" customWidth="1"/>
    <col min="1798" max="1798" width="10.42578125" style="172" customWidth="1"/>
    <col min="1799" max="2048" width="9.140625" style="172"/>
    <col min="2049" max="2049" width="40.7109375" style="172" customWidth="1"/>
    <col min="2050" max="2050" width="5" style="172" bestFit="1" customWidth="1"/>
    <col min="2051" max="2051" width="3.7109375" style="172" bestFit="1" customWidth="1"/>
    <col min="2052" max="2052" width="8.5703125" style="172" customWidth="1"/>
    <col min="2053" max="2053" width="8.140625" style="172" customWidth="1"/>
    <col min="2054" max="2054" width="10.42578125" style="172" customWidth="1"/>
    <col min="2055" max="2304" width="9.140625" style="172"/>
    <col min="2305" max="2305" width="40.7109375" style="172" customWidth="1"/>
    <col min="2306" max="2306" width="5" style="172" bestFit="1" customWidth="1"/>
    <col min="2307" max="2307" width="3.7109375" style="172" bestFit="1" customWidth="1"/>
    <col min="2308" max="2308" width="8.5703125" style="172" customWidth="1"/>
    <col min="2309" max="2309" width="8.140625" style="172" customWidth="1"/>
    <col min="2310" max="2310" width="10.42578125" style="172" customWidth="1"/>
    <col min="2311" max="2560" width="9.140625" style="172"/>
    <col min="2561" max="2561" width="40.7109375" style="172" customWidth="1"/>
    <col min="2562" max="2562" width="5" style="172" bestFit="1" customWidth="1"/>
    <col min="2563" max="2563" width="3.7109375" style="172" bestFit="1" customWidth="1"/>
    <col min="2564" max="2564" width="8.5703125" style="172" customWidth="1"/>
    <col min="2565" max="2565" width="8.140625" style="172" customWidth="1"/>
    <col min="2566" max="2566" width="10.42578125" style="172" customWidth="1"/>
    <col min="2567" max="2816" width="9.140625" style="172"/>
    <col min="2817" max="2817" width="40.7109375" style="172" customWidth="1"/>
    <col min="2818" max="2818" width="5" style="172" bestFit="1" customWidth="1"/>
    <col min="2819" max="2819" width="3.7109375" style="172" bestFit="1" customWidth="1"/>
    <col min="2820" max="2820" width="8.5703125" style="172" customWidth="1"/>
    <col min="2821" max="2821" width="8.140625" style="172" customWidth="1"/>
    <col min="2822" max="2822" width="10.42578125" style="172" customWidth="1"/>
    <col min="2823" max="3072" width="9.140625" style="172"/>
    <col min="3073" max="3073" width="40.7109375" style="172" customWidth="1"/>
    <col min="3074" max="3074" width="5" style="172" bestFit="1" customWidth="1"/>
    <col min="3075" max="3075" width="3.7109375" style="172" bestFit="1" customWidth="1"/>
    <col min="3076" max="3076" width="8.5703125" style="172" customWidth="1"/>
    <col min="3077" max="3077" width="8.140625" style="172" customWidth="1"/>
    <col min="3078" max="3078" width="10.42578125" style="172" customWidth="1"/>
    <col min="3079" max="3328" width="9.140625" style="172"/>
    <col min="3329" max="3329" width="40.7109375" style="172" customWidth="1"/>
    <col min="3330" max="3330" width="5" style="172" bestFit="1" customWidth="1"/>
    <col min="3331" max="3331" width="3.7109375" style="172" bestFit="1" customWidth="1"/>
    <col min="3332" max="3332" width="8.5703125" style="172" customWidth="1"/>
    <col min="3333" max="3333" width="8.140625" style="172" customWidth="1"/>
    <col min="3334" max="3334" width="10.42578125" style="172" customWidth="1"/>
    <col min="3335" max="3584" width="9.140625" style="172"/>
    <col min="3585" max="3585" width="40.7109375" style="172" customWidth="1"/>
    <col min="3586" max="3586" width="5" style="172" bestFit="1" customWidth="1"/>
    <col min="3587" max="3587" width="3.7109375" style="172" bestFit="1" customWidth="1"/>
    <col min="3588" max="3588" width="8.5703125" style="172" customWidth="1"/>
    <col min="3589" max="3589" width="8.140625" style="172" customWidth="1"/>
    <col min="3590" max="3590" width="10.42578125" style="172" customWidth="1"/>
    <col min="3591" max="3840" width="9.140625" style="172"/>
    <col min="3841" max="3841" width="40.7109375" style="172" customWidth="1"/>
    <col min="3842" max="3842" width="5" style="172" bestFit="1" customWidth="1"/>
    <col min="3843" max="3843" width="3.7109375" style="172" bestFit="1" customWidth="1"/>
    <col min="3844" max="3844" width="8.5703125" style="172" customWidth="1"/>
    <col min="3845" max="3845" width="8.140625" style="172" customWidth="1"/>
    <col min="3846" max="3846" width="10.42578125" style="172" customWidth="1"/>
    <col min="3847" max="4096" width="9.140625" style="172"/>
    <col min="4097" max="4097" width="40.7109375" style="172" customWidth="1"/>
    <col min="4098" max="4098" width="5" style="172" bestFit="1" customWidth="1"/>
    <col min="4099" max="4099" width="3.7109375" style="172" bestFit="1" customWidth="1"/>
    <col min="4100" max="4100" width="8.5703125" style="172" customWidth="1"/>
    <col min="4101" max="4101" width="8.140625" style="172" customWidth="1"/>
    <col min="4102" max="4102" width="10.42578125" style="172" customWidth="1"/>
    <col min="4103" max="4352" width="9.140625" style="172"/>
    <col min="4353" max="4353" width="40.7109375" style="172" customWidth="1"/>
    <col min="4354" max="4354" width="5" style="172" bestFit="1" customWidth="1"/>
    <col min="4355" max="4355" width="3.7109375" style="172" bestFit="1" customWidth="1"/>
    <col min="4356" max="4356" width="8.5703125" style="172" customWidth="1"/>
    <col min="4357" max="4357" width="8.140625" style="172" customWidth="1"/>
    <col min="4358" max="4358" width="10.42578125" style="172" customWidth="1"/>
    <col min="4359" max="4608" width="9.140625" style="172"/>
    <col min="4609" max="4609" width="40.7109375" style="172" customWidth="1"/>
    <col min="4610" max="4610" width="5" style="172" bestFit="1" customWidth="1"/>
    <col min="4611" max="4611" width="3.7109375" style="172" bestFit="1" customWidth="1"/>
    <col min="4612" max="4612" width="8.5703125" style="172" customWidth="1"/>
    <col min="4613" max="4613" width="8.140625" style="172" customWidth="1"/>
    <col min="4614" max="4614" width="10.42578125" style="172" customWidth="1"/>
    <col min="4615" max="4864" width="9.140625" style="172"/>
    <col min="4865" max="4865" width="40.7109375" style="172" customWidth="1"/>
    <col min="4866" max="4866" width="5" style="172" bestFit="1" customWidth="1"/>
    <col min="4867" max="4867" width="3.7109375" style="172" bestFit="1" customWidth="1"/>
    <col min="4868" max="4868" width="8.5703125" style="172" customWidth="1"/>
    <col min="4869" max="4869" width="8.140625" style="172" customWidth="1"/>
    <col min="4870" max="4870" width="10.42578125" style="172" customWidth="1"/>
    <col min="4871" max="5120" width="9.140625" style="172"/>
    <col min="5121" max="5121" width="40.7109375" style="172" customWidth="1"/>
    <col min="5122" max="5122" width="5" style="172" bestFit="1" customWidth="1"/>
    <col min="5123" max="5123" width="3.7109375" style="172" bestFit="1" customWidth="1"/>
    <col min="5124" max="5124" width="8.5703125" style="172" customWidth="1"/>
    <col min="5125" max="5125" width="8.140625" style="172" customWidth="1"/>
    <col min="5126" max="5126" width="10.42578125" style="172" customWidth="1"/>
    <col min="5127" max="5376" width="9.140625" style="172"/>
    <col min="5377" max="5377" width="40.7109375" style="172" customWidth="1"/>
    <col min="5378" max="5378" width="5" style="172" bestFit="1" customWidth="1"/>
    <col min="5379" max="5379" width="3.7109375" style="172" bestFit="1" customWidth="1"/>
    <col min="5380" max="5380" width="8.5703125" style="172" customWidth="1"/>
    <col min="5381" max="5381" width="8.140625" style="172" customWidth="1"/>
    <col min="5382" max="5382" width="10.42578125" style="172" customWidth="1"/>
    <col min="5383" max="5632" width="9.140625" style="172"/>
    <col min="5633" max="5633" width="40.7109375" style="172" customWidth="1"/>
    <col min="5634" max="5634" width="5" style="172" bestFit="1" customWidth="1"/>
    <col min="5635" max="5635" width="3.7109375" style="172" bestFit="1" customWidth="1"/>
    <col min="5636" max="5636" width="8.5703125" style="172" customWidth="1"/>
    <col min="5637" max="5637" width="8.140625" style="172" customWidth="1"/>
    <col min="5638" max="5638" width="10.42578125" style="172" customWidth="1"/>
    <col min="5639" max="5888" width="9.140625" style="172"/>
    <col min="5889" max="5889" width="40.7109375" style="172" customWidth="1"/>
    <col min="5890" max="5890" width="5" style="172" bestFit="1" customWidth="1"/>
    <col min="5891" max="5891" width="3.7109375" style="172" bestFit="1" customWidth="1"/>
    <col min="5892" max="5892" width="8.5703125" style="172" customWidth="1"/>
    <col min="5893" max="5893" width="8.140625" style="172" customWidth="1"/>
    <col min="5894" max="5894" width="10.42578125" style="172" customWidth="1"/>
    <col min="5895" max="6144" width="9.140625" style="172"/>
    <col min="6145" max="6145" width="40.7109375" style="172" customWidth="1"/>
    <col min="6146" max="6146" width="5" style="172" bestFit="1" customWidth="1"/>
    <col min="6147" max="6147" width="3.7109375" style="172" bestFit="1" customWidth="1"/>
    <col min="6148" max="6148" width="8.5703125" style="172" customWidth="1"/>
    <col min="6149" max="6149" width="8.140625" style="172" customWidth="1"/>
    <col min="6150" max="6150" width="10.42578125" style="172" customWidth="1"/>
    <col min="6151" max="6400" width="9.140625" style="172"/>
    <col min="6401" max="6401" width="40.7109375" style="172" customWidth="1"/>
    <col min="6402" max="6402" width="5" style="172" bestFit="1" customWidth="1"/>
    <col min="6403" max="6403" width="3.7109375" style="172" bestFit="1" customWidth="1"/>
    <col min="6404" max="6404" width="8.5703125" style="172" customWidth="1"/>
    <col min="6405" max="6405" width="8.140625" style="172" customWidth="1"/>
    <col min="6406" max="6406" width="10.42578125" style="172" customWidth="1"/>
    <col min="6407" max="6656" width="9.140625" style="172"/>
    <col min="6657" max="6657" width="40.7109375" style="172" customWidth="1"/>
    <col min="6658" max="6658" width="5" style="172" bestFit="1" customWidth="1"/>
    <col min="6659" max="6659" width="3.7109375" style="172" bestFit="1" customWidth="1"/>
    <col min="6660" max="6660" width="8.5703125" style="172" customWidth="1"/>
    <col min="6661" max="6661" width="8.140625" style="172" customWidth="1"/>
    <col min="6662" max="6662" width="10.42578125" style="172" customWidth="1"/>
    <col min="6663" max="6912" width="9.140625" style="172"/>
    <col min="6913" max="6913" width="40.7109375" style="172" customWidth="1"/>
    <col min="6914" max="6914" width="5" style="172" bestFit="1" customWidth="1"/>
    <col min="6915" max="6915" width="3.7109375" style="172" bestFit="1" customWidth="1"/>
    <col min="6916" max="6916" width="8.5703125" style="172" customWidth="1"/>
    <col min="6917" max="6917" width="8.140625" style="172" customWidth="1"/>
    <col min="6918" max="6918" width="10.42578125" style="172" customWidth="1"/>
    <col min="6919" max="7168" width="9.140625" style="172"/>
    <col min="7169" max="7169" width="40.7109375" style="172" customWidth="1"/>
    <col min="7170" max="7170" width="5" style="172" bestFit="1" customWidth="1"/>
    <col min="7171" max="7171" width="3.7109375" style="172" bestFit="1" customWidth="1"/>
    <col min="7172" max="7172" width="8.5703125" style="172" customWidth="1"/>
    <col min="7173" max="7173" width="8.140625" style="172" customWidth="1"/>
    <col min="7174" max="7174" width="10.42578125" style="172" customWidth="1"/>
    <col min="7175" max="7424" width="9.140625" style="172"/>
    <col min="7425" max="7425" width="40.7109375" style="172" customWidth="1"/>
    <col min="7426" max="7426" width="5" style="172" bestFit="1" customWidth="1"/>
    <col min="7427" max="7427" width="3.7109375" style="172" bestFit="1" customWidth="1"/>
    <col min="7428" max="7428" width="8.5703125" style="172" customWidth="1"/>
    <col min="7429" max="7429" width="8.140625" style="172" customWidth="1"/>
    <col min="7430" max="7430" width="10.42578125" style="172" customWidth="1"/>
    <col min="7431" max="7680" width="9.140625" style="172"/>
    <col min="7681" max="7681" width="40.7109375" style="172" customWidth="1"/>
    <col min="7682" max="7682" width="5" style="172" bestFit="1" customWidth="1"/>
    <col min="7683" max="7683" width="3.7109375" style="172" bestFit="1" customWidth="1"/>
    <col min="7684" max="7684" width="8.5703125" style="172" customWidth="1"/>
    <col min="7685" max="7685" width="8.140625" style="172" customWidth="1"/>
    <col min="7686" max="7686" width="10.42578125" style="172" customWidth="1"/>
    <col min="7687" max="7936" width="9.140625" style="172"/>
    <col min="7937" max="7937" width="40.7109375" style="172" customWidth="1"/>
    <col min="7938" max="7938" width="5" style="172" bestFit="1" customWidth="1"/>
    <col min="7939" max="7939" width="3.7109375" style="172" bestFit="1" customWidth="1"/>
    <col min="7940" max="7940" width="8.5703125" style="172" customWidth="1"/>
    <col min="7941" max="7941" width="8.140625" style="172" customWidth="1"/>
    <col min="7942" max="7942" width="10.42578125" style="172" customWidth="1"/>
    <col min="7943" max="8192" width="9.140625" style="172"/>
    <col min="8193" max="8193" width="40.7109375" style="172" customWidth="1"/>
    <col min="8194" max="8194" width="5" style="172" bestFit="1" customWidth="1"/>
    <col min="8195" max="8195" width="3.7109375" style="172" bestFit="1" customWidth="1"/>
    <col min="8196" max="8196" width="8.5703125" style="172" customWidth="1"/>
    <col min="8197" max="8197" width="8.140625" style="172" customWidth="1"/>
    <col min="8198" max="8198" width="10.42578125" style="172" customWidth="1"/>
    <col min="8199" max="8448" width="9.140625" style="172"/>
    <col min="8449" max="8449" width="40.7109375" style="172" customWidth="1"/>
    <col min="8450" max="8450" width="5" style="172" bestFit="1" customWidth="1"/>
    <col min="8451" max="8451" width="3.7109375" style="172" bestFit="1" customWidth="1"/>
    <col min="8452" max="8452" width="8.5703125" style="172" customWidth="1"/>
    <col min="8453" max="8453" width="8.140625" style="172" customWidth="1"/>
    <col min="8454" max="8454" width="10.42578125" style="172" customWidth="1"/>
    <col min="8455" max="8704" width="9.140625" style="172"/>
    <col min="8705" max="8705" width="40.7109375" style="172" customWidth="1"/>
    <col min="8706" max="8706" width="5" style="172" bestFit="1" customWidth="1"/>
    <col min="8707" max="8707" width="3.7109375" style="172" bestFit="1" customWidth="1"/>
    <col min="8708" max="8708" width="8.5703125" style="172" customWidth="1"/>
    <col min="8709" max="8709" width="8.140625" style="172" customWidth="1"/>
    <col min="8710" max="8710" width="10.42578125" style="172" customWidth="1"/>
    <col min="8711" max="8960" width="9.140625" style="172"/>
    <col min="8961" max="8961" width="40.7109375" style="172" customWidth="1"/>
    <col min="8962" max="8962" width="5" style="172" bestFit="1" customWidth="1"/>
    <col min="8963" max="8963" width="3.7109375" style="172" bestFit="1" customWidth="1"/>
    <col min="8964" max="8964" width="8.5703125" style="172" customWidth="1"/>
    <col min="8965" max="8965" width="8.140625" style="172" customWidth="1"/>
    <col min="8966" max="8966" width="10.42578125" style="172" customWidth="1"/>
    <col min="8967" max="9216" width="9.140625" style="172"/>
    <col min="9217" max="9217" width="40.7109375" style="172" customWidth="1"/>
    <col min="9218" max="9218" width="5" style="172" bestFit="1" customWidth="1"/>
    <col min="9219" max="9219" width="3.7109375" style="172" bestFit="1" customWidth="1"/>
    <col min="9220" max="9220" width="8.5703125" style="172" customWidth="1"/>
    <col min="9221" max="9221" width="8.140625" style="172" customWidth="1"/>
    <col min="9222" max="9222" width="10.42578125" style="172" customWidth="1"/>
    <col min="9223" max="9472" width="9.140625" style="172"/>
    <col min="9473" max="9473" width="40.7109375" style="172" customWidth="1"/>
    <col min="9474" max="9474" width="5" style="172" bestFit="1" customWidth="1"/>
    <col min="9475" max="9475" width="3.7109375" style="172" bestFit="1" customWidth="1"/>
    <col min="9476" max="9476" width="8.5703125" style="172" customWidth="1"/>
    <col min="9477" max="9477" width="8.140625" style="172" customWidth="1"/>
    <col min="9478" max="9478" width="10.42578125" style="172" customWidth="1"/>
    <col min="9479" max="9728" width="9.140625" style="172"/>
    <col min="9729" max="9729" width="40.7109375" style="172" customWidth="1"/>
    <col min="9730" max="9730" width="5" style="172" bestFit="1" customWidth="1"/>
    <col min="9731" max="9731" width="3.7109375" style="172" bestFit="1" customWidth="1"/>
    <col min="9732" max="9732" width="8.5703125" style="172" customWidth="1"/>
    <col min="9733" max="9733" width="8.140625" style="172" customWidth="1"/>
    <col min="9734" max="9734" width="10.42578125" style="172" customWidth="1"/>
    <col min="9735" max="9984" width="9.140625" style="172"/>
    <col min="9985" max="9985" width="40.7109375" style="172" customWidth="1"/>
    <col min="9986" max="9986" width="5" style="172" bestFit="1" customWidth="1"/>
    <col min="9987" max="9987" width="3.7109375" style="172" bestFit="1" customWidth="1"/>
    <col min="9988" max="9988" width="8.5703125" style="172" customWidth="1"/>
    <col min="9989" max="9989" width="8.140625" style="172" customWidth="1"/>
    <col min="9990" max="9990" width="10.42578125" style="172" customWidth="1"/>
    <col min="9991" max="10240" width="9.140625" style="172"/>
    <col min="10241" max="10241" width="40.7109375" style="172" customWidth="1"/>
    <col min="10242" max="10242" width="5" style="172" bestFit="1" customWidth="1"/>
    <col min="10243" max="10243" width="3.7109375" style="172" bestFit="1" customWidth="1"/>
    <col min="10244" max="10244" width="8.5703125" style="172" customWidth="1"/>
    <col min="10245" max="10245" width="8.140625" style="172" customWidth="1"/>
    <col min="10246" max="10246" width="10.42578125" style="172" customWidth="1"/>
    <col min="10247" max="10496" width="9.140625" style="172"/>
    <col min="10497" max="10497" width="40.7109375" style="172" customWidth="1"/>
    <col min="10498" max="10498" width="5" style="172" bestFit="1" customWidth="1"/>
    <col min="10499" max="10499" width="3.7109375" style="172" bestFit="1" customWidth="1"/>
    <col min="10500" max="10500" width="8.5703125" style="172" customWidth="1"/>
    <col min="10501" max="10501" width="8.140625" style="172" customWidth="1"/>
    <col min="10502" max="10502" width="10.42578125" style="172" customWidth="1"/>
    <col min="10503" max="10752" width="9.140625" style="172"/>
    <col min="10753" max="10753" width="40.7109375" style="172" customWidth="1"/>
    <col min="10754" max="10754" width="5" style="172" bestFit="1" customWidth="1"/>
    <col min="10755" max="10755" width="3.7109375" style="172" bestFit="1" customWidth="1"/>
    <col min="10756" max="10756" width="8.5703125" style="172" customWidth="1"/>
    <col min="10757" max="10757" width="8.140625" style="172" customWidth="1"/>
    <col min="10758" max="10758" width="10.42578125" style="172" customWidth="1"/>
    <col min="10759" max="11008" width="9.140625" style="172"/>
    <col min="11009" max="11009" width="40.7109375" style="172" customWidth="1"/>
    <col min="11010" max="11010" width="5" style="172" bestFit="1" customWidth="1"/>
    <col min="11011" max="11011" width="3.7109375" style="172" bestFit="1" customWidth="1"/>
    <col min="11012" max="11012" width="8.5703125" style="172" customWidth="1"/>
    <col min="11013" max="11013" width="8.140625" style="172" customWidth="1"/>
    <col min="11014" max="11014" width="10.42578125" style="172" customWidth="1"/>
    <col min="11015" max="11264" width="9.140625" style="172"/>
    <col min="11265" max="11265" width="40.7109375" style="172" customWidth="1"/>
    <col min="11266" max="11266" width="5" style="172" bestFit="1" customWidth="1"/>
    <col min="11267" max="11267" width="3.7109375" style="172" bestFit="1" customWidth="1"/>
    <col min="11268" max="11268" width="8.5703125" style="172" customWidth="1"/>
    <col min="11269" max="11269" width="8.140625" style="172" customWidth="1"/>
    <col min="11270" max="11270" width="10.42578125" style="172" customWidth="1"/>
    <col min="11271" max="11520" width="9.140625" style="172"/>
    <col min="11521" max="11521" width="40.7109375" style="172" customWidth="1"/>
    <col min="11522" max="11522" width="5" style="172" bestFit="1" customWidth="1"/>
    <col min="11523" max="11523" width="3.7109375" style="172" bestFit="1" customWidth="1"/>
    <col min="11524" max="11524" width="8.5703125" style="172" customWidth="1"/>
    <col min="11525" max="11525" width="8.140625" style="172" customWidth="1"/>
    <col min="11526" max="11526" width="10.42578125" style="172" customWidth="1"/>
    <col min="11527" max="11776" width="9.140625" style="172"/>
    <col min="11777" max="11777" width="40.7109375" style="172" customWidth="1"/>
    <col min="11778" max="11778" width="5" style="172" bestFit="1" customWidth="1"/>
    <col min="11779" max="11779" width="3.7109375" style="172" bestFit="1" customWidth="1"/>
    <col min="11780" max="11780" width="8.5703125" style="172" customWidth="1"/>
    <col min="11781" max="11781" width="8.140625" style="172" customWidth="1"/>
    <col min="11782" max="11782" width="10.42578125" style="172" customWidth="1"/>
    <col min="11783" max="12032" width="9.140625" style="172"/>
    <col min="12033" max="12033" width="40.7109375" style="172" customWidth="1"/>
    <col min="12034" max="12034" width="5" style="172" bestFit="1" customWidth="1"/>
    <col min="12035" max="12035" width="3.7109375" style="172" bestFit="1" customWidth="1"/>
    <col min="12036" max="12036" width="8.5703125" style="172" customWidth="1"/>
    <col min="12037" max="12037" width="8.140625" style="172" customWidth="1"/>
    <col min="12038" max="12038" width="10.42578125" style="172" customWidth="1"/>
    <col min="12039" max="12288" width="9.140625" style="172"/>
    <col min="12289" max="12289" width="40.7109375" style="172" customWidth="1"/>
    <col min="12290" max="12290" width="5" style="172" bestFit="1" customWidth="1"/>
    <col min="12291" max="12291" width="3.7109375" style="172" bestFit="1" customWidth="1"/>
    <col min="12292" max="12292" width="8.5703125" style="172" customWidth="1"/>
    <col min="12293" max="12293" width="8.140625" style="172" customWidth="1"/>
    <col min="12294" max="12294" width="10.42578125" style="172" customWidth="1"/>
    <col min="12295" max="12544" width="9.140625" style="172"/>
    <col min="12545" max="12545" width="40.7109375" style="172" customWidth="1"/>
    <col min="12546" max="12546" width="5" style="172" bestFit="1" customWidth="1"/>
    <col min="12547" max="12547" width="3.7109375" style="172" bestFit="1" customWidth="1"/>
    <col min="12548" max="12548" width="8.5703125" style="172" customWidth="1"/>
    <col min="12549" max="12549" width="8.140625" style="172" customWidth="1"/>
    <col min="12550" max="12550" width="10.42578125" style="172" customWidth="1"/>
    <col min="12551" max="12800" width="9.140625" style="172"/>
    <col min="12801" max="12801" width="40.7109375" style="172" customWidth="1"/>
    <col min="12802" max="12802" width="5" style="172" bestFit="1" customWidth="1"/>
    <col min="12803" max="12803" width="3.7109375" style="172" bestFit="1" customWidth="1"/>
    <col min="12804" max="12804" width="8.5703125" style="172" customWidth="1"/>
    <col min="12805" max="12805" width="8.140625" style="172" customWidth="1"/>
    <col min="12806" max="12806" width="10.42578125" style="172" customWidth="1"/>
    <col min="12807" max="13056" width="9.140625" style="172"/>
    <col min="13057" max="13057" width="40.7109375" style="172" customWidth="1"/>
    <col min="13058" max="13058" width="5" style="172" bestFit="1" customWidth="1"/>
    <col min="13059" max="13059" width="3.7109375" style="172" bestFit="1" customWidth="1"/>
    <col min="13060" max="13060" width="8.5703125" style="172" customWidth="1"/>
    <col min="13061" max="13061" width="8.140625" style="172" customWidth="1"/>
    <col min="13062" max="13062" width="10.42578125" style="172" customWidth="1"/>
    <col min="13063" max="13312" width="9.140625" style="172"/>
    <col min="13313" max="13313" width="40.7109375" style="172" customWidth="1"/>
    <col min="13314" max="13314" width="5" style="172" bestFit="1" customWidth="1"/>
    <col min="13315" max="13315" width="3.7109375" style="172" bestFit="1" customWidth="1"/>
    <col min="13316" max="13316" width="8.5703125" style="172" customWidth="1"/>
    <col min="13317" max="13317" width="8.140625" style="172" customWidth="1"/>
    <col min="13318" max="13318" width="10.42578125" style="172" customWidth="1"/>
    <col min="13319" max="13568" width="9.140625" style="172"/>
    <col min="13569" max="13569" width="40.7109375" style="172" customWidth="1"/>
    <col min="13570" max="13570" width="5" style="172" bestFit="1" customWidth="1"/>
    <col min="13571" max="13571" width="3.7109375" style="172" bestFit="1" customWidth="1"/>
    <col min="13572" max="13572" width="8.5703125" style="172" customWidth="1"/>
    <col min="13573" max="13573" width="8.140625" style="172" customWidth="1"/>
    <col min="13574" max="13574" width="10.42578125" style="172" customWidth="1"/>
    <col min="13575" max="13824" width="9.140625" style="172"/>
    <col min="13825" max="13825" width="40.7109375" style="172" customWidth="1"/>
    <col min="13826" max="13826" width="5" style="172" bestFit="1" customWidth="1"/>
    <col min="13827" max="13827" width="3.7109375" style="172" bestFit="1" customWidth="1"/>
    <col min="13828" max="13828" width="8.5703125" style="172" customWidth="1"/>
    <col min="13829" max="13829" width="8.140625" style="172" customWidth="1"/>
    <col min="13830" max="13830" width="10.42578125" style="172" customWidth="1"/>
    <col min="13831" max="14080" width="9.140625" style="172"/>
    <col min="14081" max="14081" width="40.7109375" style="172" customWidth="1"/>
    <col min="14082" max="14082" width="5" style="172" bestFit="1" customWidth="1"/>
    <col min="14083" max="14083" width="3.7109375" style="172" bestFit="1" customWidth="1"/>
    <col min="14084" max="14084" width="8.5703125" style="172" customWidth="1"/>
    <col min="14085" max="14085" width="8.140625" style="172" customWidth="1"/>
    <col min="14086" max="14086" width="10.42578125" style="172" customWidth="1"/>
    <col min="14087" max="14336" width="9.140625" style="172"/>
    <col min="14337" max="14337" width="40.7109375" style="172" customWidth="1"/>
    <col min="14338" max="14338" width="5" style="172" bestFit="1" customWidth="1"/>
    <col min="14339" max="14339" width="3.7109375" style="172" bestFit="1" customWidth="1"/>
    <col min="14340" max="14340" width="8.5703125" style="172" customWidth="1"/>
    <col min="14341" max="14341" width="8.140625" style="172" customWidth="1"/>
    <col min="14342" max="14342" width="10.42578125" style="172" customWidth="1"/>
    <col min="14343" max="14592" width="9.140625" style="172"/>
    <col min="14593" max="14593" width="40.7109375" style="172" customWidth="1"/>
    <col min="14594" max="14594" width="5" style="172" bestFit="1" customWidth="1"/>
    <col min="14595" max="14595" width="3.7109375" style="172" bestFit="1" customWidth="1"/>
    <col min="14596" max="14596" width="8.5703125" style="172" customWidth="1"/>
    <col min="14597" max="14597" width="8.140625" style="172" customWidth="1"/>
    <col min="14598" max="14598" width="10.42578125" style="172" customWidth="1"/>
    <col min="14599" max="14848" width="9.140625" style="172"/>
    <col min="14849" max="14849" width="40.7109375" style="172" customWidth="1"/>
    <col min="14850" max="14850" width="5" style="172" bestFit="1" customWidth="1"/>
    <col min="14851" max="14851" width="3.7109375" style="172" bestFit="1" customWidth="1"/>
    <col min="14852" max="14852" width="8.5703125" style="172" customWidth="1"/>
    <col min="14853" max="14853" width="8.140625" style="172" customWidth="1"/>
    <col min="14854" max="14854" width="10.42578125" style="172" customWidth="1"/>
    <col min="14855" max="15104" width="9.140625" style="172"/>
    <col min="15105" max="15105" width="40.7109375" style="172" customWidth="1"/>
    <col min="15106" max="15106" width="5" style="172" bestFit="1" customWidth="1"/>
    <col min="15107" max="15107" width="3.7109375" style="172" bestFit="1" customWidth="1"/>
    <col min="15108" max="15108" width="8.5703125" style="172" customWidth="1"/>
    <col min="15109" max="15109" width="8.140625" style="172" customWidth="1"/>
    <col min="15110" max="15110" width="10.42578125" style="172" customWidth="1"/>
    <col min="15111" max="15360" width="9.140625" style="172"/>
    <col min="15361" max="15361" width="40.7109375" style="172" customWidth="1"/>
    <col min="15362" max="15362" width="5" style="172" bestFit="1" customWidth="1"/>
    <col min="15363" max="15363" width="3.7109375" style="172" bestFit="1" customWidth="1"/>
    <col min="15364" max="15364" width="8.5703125" style="172" customWidth="1"/>
    <col min="15365" max="15365" width="8.140625" style="172" customWidth="1"/>
    <col min="15366" max="15366" width="10.42578125" style="172" customWidth="1"/>
    <col min="15367" max="15616" width="9.140625" style="172"/>
    <col min="15617" max="15617" width="40.7109375" style="172" customWidth="1"/>
    <col min="15618" max="15618" width="5" style="172" bestFit="1" customWidth="1"/>
    <col min="15619" max="15619" width="3.7109375" style="172" bestFit="1" customWidth="1"/>
    <col min="15620" max="15620" width="8.5703125" style="172" customWidth="1"/>
    <col min="15621" max="15621" width="8.140625" style="172" customWidth="1"/>
    <col min="15622" max="15622" width="10.42578125" style="172" customWidth="1"/>
    <col min="15623" max="15872" width="9.140625" style="172"/>
    <col min="15873" max="15873" width="40.7109375" style="172" customWidth="1"/>
    <col min="15874" max="15874" width="5" style="172" bestFit="1" customWidth="1"/>
    <col min="15875" max="15875" width="3.7109375" style="172" bestFit="1" customWidth="1"/>
    <col min="15876" max="15876" width="8.5703125" style="172" customWidth="1"/>
    <col min="15877" max="15877" width="8.140625" style="172" customWidth="1"/>
    <col min="15878" max="15878" width="10.42578125" style="172" customWidth="1"/>
    <col min="15879" max="16128" width="9.140625" style="172"/>
    <col min="16129" max="16129" width="40.7109375" style="172" customWidth="1"/>
    <col min="16130" max="16130" width="5" style="172" bestFit="1" customWidth="1"/>
    <col min="16131" max="16131" width="3.7109375" style="172" bestFit="1" customWidth="1"/>
    <col min="16132" max="16132" width="8.5703125" style="172" customWidth="1"/>
    <col min="16133" max="16133" width="8.140625" style="172" customWidth="1"/>
    <col min="16134" max="16134" width="10.42578125" style="172" customWidth="1"/>
    <col min="16135" max="16384" width="9.140625" style="172"/>
  </cols>
  <sheetData>
    <row r="1" spans="1:7">
      <c r="A1" s="207" t="s">
        <v>1210</v>
      </c>
      <c r="B1" s="208" t="s">
        <v>66</v>
      </c>
      <c r="C1" s="208" t="s">
        <v>913</v>
      </c>
      <c r="D1" s="209" t="s">
        <v>69</v>
      </c>
      <c r="E1" s="209" t="s">
        <v>1211</v>
      </c>
      <c r="F1" s="209" t="s">
        <v>916</v>
      </c>
      <c r="G1" s="209" t="s">
        <v>1212</v>
      </c>
    </row>
    <row r="2" spans="1:7">
      <c r="A2" s="207" t="s">
        <v>1631</v>
      </c>
      <c r="B2" s="208"/>
      <c r="C2" s="208"/>
      <c r="D2" s="209"/>
      <c r="E2" s="209"/>
      <c r="F2" s="209"/>
      <c r="G2" s="209"/>
    </row>
    <row r="3" spans="1:7" ht="30">
      <c r="A3" s="171" t="s">
        <v>1442</v>
      </c>
      <c r="B3" s="172">
        <v>175</v>
      </c>
      <c r="C3" s="172" t="s">
        <v>85</v>
      </c>
      <c r="D3" s="210">
        <v>0</v>
      </c>
      <c r="E3" s="210">
        <v>0</v>
      </c>
      <c r="F3" s="210">
        <f t="shared" ref="F3:F66" si="0">(B3*D3)</f>
        <v>0</v>
      </c>
      <c r="G3" s="210">
        <f t="shared" ref="G3:G66" si="1">(B3*E3)</f>
        <v>0</v>
      </c>
    </row>
    <row r="4" spans="1:7" ht="120">
      <c r="A4" s="171" t="s">
        <v>1443</v>
      </c>
      <c r="B4" s="172">
        <v>1</v>
      </c>
      <c r="C4" s="172" t="s">
        <v>142</v>
      </c>
      <c r="D4" s="217">
        <v>0</v>
      </c>
      <c r="E4" s="210">
        <v>0</v>
      </c>
      <c r="F4" s="210">
        <f t="shared" si="0"/>
        <v>0</v>
      </c>
      <c r="G4" s="210">
        <f t="shared" si="1"/>
        <v>0</v>
      </c>
    </row>
    <row r="5" spans="1:7" ht="30">
      <c r="A5" s="171" t="s">
        <v>1444</v>
      </c>
      <c r="B5" s="172">
        <v>1</v>
      </c>
      <c r="C5" s="172" t="s">
        <v>142</v>
      </c>
      <c r="D5" s="210">
        <v>0</v>
      </c>
      <c r="E5" s="210">
        <v>0</v>
      </c>
      <c r="F5" s="210">
        <f t="shared" si="0"/>
        <v>0</v>
      </c>
      <c r="G5" s="210">
        <f t="shared" si="1"/>
        <v>0</v>
      </c>
    </row>
    <row r="6" spans="1:7" ht="45">
      <c r="A6" s="171" t="s">
        <v>1445</v>
      </c>
      <c r="B6" s="172">
        <v>1</v>
      </c>
      <c r="C6" s="172" t="s">
        <v>142</v>
      </c>
      <c r="D6" s="210">
        <v>0</v>
      </c>
      <c r="E6" s="210">
        <v>0</v>
      </c>
      <c r="F6" s="210">
        <f t="shared" si="0"/>
        <v>0</v>
      </c>
      <c r="G6" s="210">
        <f t="shared" si="1"/>
        <v>0</v>
      </c>
    </row>
    <row r="7" spans="1:7" ht="45">
      <c r="A7" s="171" t="s">
        <v>1446</v>
      </c>
      <c r="B7" s="172">
        <v>2</v>
      </c>
      <c r="C7" s="172" t="s">
        <v>142</v>
      </c>
      <c r="D7" s="210">
        <v>0</v>
      </c>
      <c r="E7" s="210">
        <v>0</v>
      </c>
      <c r="F7" s="210">
        <f t="shared" si="0"/>
        <v>0</v>
      </c>
      <c r="G7" s="210">
        <f t="shared" si="1"/>
        <v>0</v>
      </c>
    </row>
    <row r="8" spans="1:7" ht="30">
      <c r="A8" s="171" t="s">
        <v>1447</v>
      </c>
      <c r="B8" s="172">
        <v>15</v>
      </c>
      <c r="C8" s="172" t="s">
        <v>142</v>
      </c>
      <c r="D8" s="210">
        <v>0</v>
      </c>
      <c r="E8" s="210">
        <v>0</v>
      </c>
      <c r="F8" s="210">
        <f t="shared" si="0"/>
        <v>0</v>
      </c>
      <c r="G8" s="210">
        <f t="shared" si="1"/>
        <v>0</v>
      </c>
    </row>
    <row r="9" spans="1:7" ht="45">
      <c r="A9" s="171" t="s">
        <v>1448</v>
      </c>
      <c r="B9" s="172">
        <v>4</v>
      </c>
      <c r="C9" s="172" t="s">
        <v>142</v>
      </c>
      <c r="D9" s="210">
        <v>0</v>
      </c>
      <c r="E9" s="210">
        <v>0</v>
      </c>
      <c r="F9" s="210">
        <f t="shared" si="0"/>
        <v>0</v>
      </c>
      <c r="G9" s="210">
        <f t="shared" si="1"/>
        <v>0</v>
      </c>
    </row>
    <row r="10" spans="1:7" ht="30">
      <c r="A10" s="171" t="s">
        <v>1449</v>
      </c>
      <c r="B10" s="172">
        <v>16</v>
      </c>
      <c r="C10" s="172" t="s">
        <v>142</v>
      </c>
      <c r="D10" s="210">
        <v>0</v>
      </c>
      <c r="E10" s="210">
        <v>0</v>
      </c>
      <c r="F10" s="210">
        <f t="shared" si="0"/>
        <v>0</v>
      </c>
      <c r="G10" s="210">
        <f t="shared" si="1"/>
        <v>0</v>
      </c>
    </row>
    <row r="11" spans="1:7" ht="30">
      <c r="A11" s="171" t="s">
        <v>1450</v>
      </c>
      <c r="B11" s="172">
        <v>2</v>
      </c>
      <c r="C11" s="172" t="s">
        <v>142</v>
      </c>
      <c r="D11" s="210">
        <v>0</v>
      </c>
      <c r="E11" s="210">
        <v>0</v>
      </c>
      <c r="F11" s="210">
        <f t="shared" si="0"/>
        <v>0</v>
      </c>
      <c r="G11" s="210">
        <f t="shared" si="1"/>
        <v>0</v>
      </c>
    </row>
    <row r="12" spans="1:7" ht="30">
      <c r="A12" s="171" t="s">
        <v>1451</v>
      </c>
      <c r="B12" s="172">
        <v>8</v>
      </c>
      <c r="C12" s="172" t="s">
        <v>142</v>
      </c>
      <c r="D12" s="210">
        <v>0</v>
      </c>
      <c r="E12" s="210">
        <v>0</v>
      </c>
      <c r="F12" s="210">
        <f t="shared" si="0"/>
        <v>0</v>
      </c>
      <c r="G12" s="210">
        <f t="shared" si="1"/>
        <v>0</v>
      </c>
    </row>
    <row r="13" spans="1:7" ht="30">
      <c r="A13" s="171" t="s">
        <v>1452</v>
      </c>
      <c r="B13" s="172">
        <v>5</v>
      </c>
      <c r="C13" s="172" t="s">
        <v>142</v>
      </c>
      <c r="D13" s="210">
        <v>0</v>
      </c>
      <c r="E13" s="210">
        <v>0</v>
      </c>
      <c r="F13" s="210">
        <f t="shared" si="0"/>
        <v>0</v>
      </c>
      <c r="G13" s="210">
        <f t="shared" si="1"/>
        <v>0</v>
      </c>
    </row>
    <row r="14" spans="1:7" ht="30">
      <c r="A14" s="171" t="s">
        <v>1452</v>
      </c>
      <c r="B14" s="172">
        <v>1</v>
      </c>
      <c r="C14" s="172" t="s">
        <v>142</v>
      </c>
      <c r="D14" s="210">
        <v>0</v>
      </c>
      <c r="E14" s="210">
        <v>0</v>
      </c>
      <c r="F14" s="210">
        <f t="shared" si="0"/>
        <v>0</v>
      </c>
      <c r="G14" s="210">
        <f t="shared" si="1"/>
        <v>0</v>
      </c>
    </row>
    <row r="15" spans="1:7" ht="30">
      <c r="A15" s="171" t="s">
        <v>1453</v>
      </c>
      <c r="B15" s="172">
        <v>2</v>
      </c>
      <c r="C15" s="172" t="s">
        <v>142</v>
      </c>
      <c r="D15" s="210">
        <v>0</v>
      </c>
      <c r="E15" s="210">
        <v>0</v>
      </c>
      <c r="F15" s="210">
        <f t="shared" si="0"/>
        <v>0</v>
      </c>
      <c r="G15" s="210">
        <f t="shared" si="1"/>
        <v>0</v>
      </c>
    </row>
    <row r="16" spans="1:7" ht="30">
      <c r="A16" s="171" t="s">
        <v>1454</v>
      </c>
      <c r="B16" s="172">
        <v>7</v>
      </c>
      <c r="C16" s="172" t="s">
        <v>142</v>
      </c>
      <c r="D16" s="217">
        <v>0</v>
      </c>
      <c r="E16" s="217">
        <v>0</v>
      </c>
      <c r="F16" s="210">
        <f t="shared" si="0"/>
        <v>0</v>
      </c>
      <c r="G16" s="210">
        <f t="shared" si="1"/>
        <v>0</v>
      </c>
    </row>
    <row r="17" spans="1:7" ht="30">
      <c r="A17" s="171" t="s">
        <v>1455</v>
      </c>
      <c r="B17" s="172">
        <v>13</v>
      </c>
      <c r="C17" s="172" t="s">
        <v>142</v>
      </c>
      <c r="D17" s="210">
        <v>0</v>
      </c>
      <c r="E17" s="210">
        <v>0</v>
      </c>
      <c r="F17" s="210">
        <f t="shared" si="0"/>
        <v>0</v>
      </c>
      <c r="G17" s="210">
        <f t="shared" si="1"/>
        <v>0</v>
      </c>
    </row>
    <row r="18" spans="1:7" ht="30">
      <c r="A18" s="171" t="s">
        <v>1455</v>
      </c>
      <c r="B18" s="172">
        <v>2</v>
      </c>
      <c r="C18" s="172" t="s">
        <v>142</v>
      </c>
      <c r="D18" s="210">
        <v>0</v>
      </c>
      <c r="E18" s="210">
        <v>0</v>
      </c>
      <c r="F18" s="210">
        <f t="shared" si="0"/>
        <v>0</v>
      </c>
      <c r="G18" s="210">
        <f t="shared" si="1"/>
        <v>0</v>
      </c>
    </row>
    <row r="19" spans="1:7" ht="30">
      <c r="A19" s="171" t="s">
        <v>1456</v>
      </c>
      <c r="B19" s="172">
        <v>2</v>
      </c>
      <c r="C19" s="172" t="s">
        <v>142</v>
      </c>
      <c r="D19" s="210">
        <v>0</v>
      </c>
      <c r="E19" s="210">
        <v>0</v>
      </c>
      <c r="F19" s="210">
        <f t="shared" si="0"/>
        <v>0</v>
      </c>
      <c r="G19" s="210">
        <f t="shared" si="1"/>
        <v>0</v>
      </c>
    </row>
    <row r="20" spans="1:7" ht="30">
      <c r="A20" s="171" t="s">
        <v>1457</v>
      </c>
      <c r="B20" s="172">
        <v>8</v>
      </c>
      <c r="C20" s="172" t="s">
        <v>142</v>
      </c>
      <c r="D20" s="210">
        <v>0</v>
      </c>
      <c r="E20" s="210">
        <v>0</v>
      </c>
      <c r="F20" s="210">
        <f t="shared" si="0"/>
        <v>0</v>
      </c>
      <c r="G20" s="210">
        <f t="shared" si="1"/>
        <v>0</v>
      </c>
    </row>
    <row r="21" spans="1:7" ht="30">
      <c r="A21" s="171" t="s">
        <v>1458</v>
      </c>
      <c r="B21" s="172">
        <v>3</v>
      </c>
      <c r="C21" s="172" t="s">
        <v>142</v>
      </c>
      <c r="D21" s="210">
        <v>0</v>
      </c>
      <c r="E21" s="210">
        <v>0</v>
      </c>
      <c r="F21" s="210">
        <f t="shared" si="0"/>
        <v>0</v>
      </c>
      <c r="G21" s="210">
        <f t="shared" si="1"/>
        <v>0</v>
      </c>
    </row>
    <row r="22" spans="1:7" ht="21.75" customHeight="1">
      <c r="A22" s="171" t="s">
        <v>1459</v>
      </c>
      <c r="B22" s="172">
        <v>2</v>
      </c>
      <c r="C22" s="172" t="s">
        <v>142</v>
      </c>
      <c r="D22" s="210">
        <v>0</v>
      </c>
      <c r="E22" s="210">
        <v>0</v>
      </c>
      <c r="F22" s="210">
        <f t="shared" si="0"/>
        <v>0</v>
      </c>
      <c r="G22" s="210">
        <f t="shared" si="1"/>
        <v>0</v>
      </c>
    </row>
    <row r="23" spans="1:7">
      <c r="A23" s="171" t="s">
        <v>1460</v>
      </c>
      <c r="B23" s="172">
        <v>1</v>
      </c>
      <c r="C23" s="172" t="s">
        <v>142</v>
      </c>
      <c r="D23" s="210">
        <v>0</v>
      </c>
      <c r="E23" s="210">
        <v>0</v>
      </c>
      <c r="F23" s="210">
        <f t="shared" si="0"/>
        <v>0</v>
      </c>
      <c r="G23" s="210">
        <f t="shared" si="1"/>
        <v>0</v>
      </c>
    </row>
    <row r="24" spans="1:7">
      <c r="A24" s="171" t="s">
        <v>1461</v>
      </c>
      <c r="B24" s="172">
        <v>2</v>
      </c>
      <c r="C24" s="172" t="s">
        <v>142</v>
      </c>
      <c r="D24" s="210">
        <v>0</v>
      </c>
      <c r="E24" s="210">
        <v>0</v>
      </c>
      <c r="F24" s="210">
        <f t="shared" si="0"/>
        <v>0</v>
      </c>
      <c r="G24" s="210">
        <f t="shared" si="1"/>
        <v>0</v>
      </c>
    </row>
    <row r="25" spans="1:7">
      <c r="A25" s="171" t="s">
        <v>1462</v>
      </c>
      <c r="B25" s="172">
        <v>2</v>
      </c>
      <c r="C25" s="172" t="s">
        <v>142</v>
      </c>
      <c r="D25" s="210">
        <v>0</v>
      </c>
      <c r="E25" s="210">
        <v>0</v>
      </c>
      <c r="F25" s="210">
        <f t="shared" si="0"/>
        <v>0</v>
      </c>
      <c r="G25" s="210">
        <f t="shared" si="1"/>
        <v>0</v>
      </c>
    </row>
    <row r="26" spans="1:7">
      <c r="A26" s="171" t="s">
        <v>1463</v>
      </c>
      <c r="B26" s="172">
        <v>13</v>
      </c>
      <c r="C26" s="172" t="s">
        <v>142</v>
      </c>
      <c r="D26" s="210">
        <v>0</v>
      </c>
      <c r="E26" s="210">
        <v>0</v>
      </c>
      <c r="F26" s="210">
        <f t="shared" si="0"/>
        <v>0</v>
      </c>
      <c r="G26" s="210">
        <f t="shared" si="1"/>
        <v>0</v>
      </c>
    </row>
    <row r="27" spans="1:7">
      <c r="A27" s="171" t="s">
        <v>1464</v>
      </c>
      <c r="B27" s="172">
        <v>1</v>
      </c>
      <c r="C27" s="172" t="s">
        <v>142</v>
      </c>
      <c r="D27" s="210">
        <v>0</v>
      </c>
      <c r="E27" s="210">
        <v>0</v>
      </c>
      <c r="F27" s="210">
        <f t="shared" si="0"/>
        <v>0</v>
      </c>
      <c r="G27" s="210">
        <f t="shared" si="1"/>
        <v>0</v>
      </c>
    </row>
    <row r="28" spans="1:7">
      <c r="A28" s="171" t="s">
        <v>1465</v>
      </c>
      <c r="B28" s="172">
        <v>11</v>
      </c>
      <c r="C28" s="172" t="s">
        <v>142</v>
      </c>
      <c r="D28" s="210">
        <v>0</v>
      </c>
      <c r="E28" s="210">
        <v>0</v>
      </c>
      <c r="F28" s="210">
        <f t="shared" si="0"/>
        <v>0</v>
      </c>
      <c r="G28" s="210">
        <f t="shared" si="1"/>
        <v>0</v>
      </c>
    </row>
    <row r="29" spans="1:7">
      <c r="A29" s="171" t="s">
        <v>1466</v>
      </c>
      <c r="B29" s="172">
        <v>6</v>
      </c>
      <c r="C29" s="172" t="s">
        <v>142</v>
      </c>
      <c r="D29" s="210">
        <v>0</v>
      </c>
      <c r="E29" s="210">
        <v>0</v>
      </c>
      <c r="F29" s="210">
        <f t="shared" si="0"/>
        <v>0</v>
      </c>
      <c r="G29" s="210">
        <f t="shared" si="1"/>
        <v>0</v>
      </c>
    </row>
    <row r="30" spans="1:7">
      <c r="A30" s="171" t="s">
        <v>1467</v>
      </c>
      <c r="B30" s="172">
        <v>26</v>
      </c>
      <c r="C30" s="172" t="s">
        <v>142</v>
      </c>
      <c r="D30" s="210">
        <v>0</v>
      </c>
      <c r="E30" s="210">
        <v>0</v>
      </c>
      <c r="F30" s="210">
        <f t="shared" si="0"/>
        <v>0</v>
      </c>
      <c r="G30" s="210">
        <f t="shared" si="1"/>
        <v>0</v>
      </c>
    </row>
    <row r="31" spans="1:7">
      <c r="A31" s="171" t="s">
        <v>1468</v>
      </c>
      <c r="B31" s="172">
        <v>4</v>
      </c>
      <c r="C31" s="172" t="s">
        <v>142</v>
      </c>
      <c r="D31" s="210">
        <v>0</v>
      </c>
      <c r="E31" s="210">
        <v>0</v>
      </c>
      <c r="F31" s="210">
        <f t="shared" si="0"/>
        <v>0</v>
      </c>
      <c r="G31" s="210">
        <f t="shared" si="1"/>
        <v>0</v>
      </c>
    </row>
    <row r="32" spans="1:7">
      <c r="A32" s="171" t="s">
        <v>1469</v>
      </c>
      <c r="B32" s="172">
        <v>25</v>
      </c>
      <c r="C32" s="172" t="s">
        <v>142</v>
      </c>
      <c r="D32" s="210">
        <v>0</v>
      </c>
      <c r="E32" s="210">
        <v>0</v>
      </c>
      <c r="F32" s="210">
        <f t="shared" si="0"/>
        <v>0</v>
      </c>
      <c r="G32" s="210">
        <f t="shared" si="1"/>
        <v>0</v>
      </c>
    </row>
    <row r="33" spans="1:7">
      <c r="A33" s="171" t="s">
        <v>1470</v>
      </c>
      <c r="B33" s="172">
        <v>11</v>
      </c>
      <c r="C33" s="172" t="s">
        <v>142</v>
      </c>
      <c r="D33" s="210">
        <v>0</v>
      </c>
      <c r="E33" s="210">
        <v>0</v>
      </c>
      <c r="F33" s="210">
        <f t="shared" si="0"/>
        <v>0</v>
      </c>
      <c r="G33" s="210">
        <f t="shared" si="1"/>
        <v>0</v>
      </c>
    </row>
    <row r="34" spans="1:7">
      <c r="A34" s="171" t="s">
        <v>1471</v>
      </c>
      <c r="B34" s="172">
        <v>1</v>
      </c>
      <c r="C34" s="172" t="s">
        <v>142</v>
      </c>
      <c r="D34" s="210">
        <v>0</v>
      </c>
      <c r="E34" s="210">
        <v>0</v>
      </c>
      <c r="F34" s="210">
        <f t="shared" si="0"/>
        <v>0</v>
      </c>
      <c r="G34" s="210">
        <f t="shared" si="1"/>
        <v>0</v>
      </c>
    </row>
    <row r="35" spans="1:7">
      <c r="A35" s="171" t="s">
        <v>1472</v>
      </c>
      <c r="B35" s="172">
        <v>1</v>
      </c>
      <c r="C35" s="172" t="s">
        <v>142</v>
      </c>
      <c r="D35" s="210">
        <v>0</v>
      </c>
      <c r="E35" s="210">
        <v>0</v>
      </c>
      <c r="F35" s="210">
        <f t="shared" si="0"/>
        <v>0</v>
      </c>
      <c r="G35" s="210">
        <f t="shared" si="1"/>
        <v>0</v>
      </c>
    </row>
    <row r="36" spans="1:7" ht="15.75" customHeight="1">
      <c r="A36" s="171" t="s">
        <v>1473</v>
      </c>
      <c r="B36" s="172">
        <v>1</v>
      </c>
      <c r="C36" s="172" t="s">
        <v>142</v>
      </c>
      <c r="D36" s="210">
        <v>0</v>
      </c>
      <c r="E36" s="210">
        <v>0</v>
      </c>
      <c r="F36" s="210">
        <f t="shared" si="0"/>
        <v>0</v>
      </c>
      <c r="G36" s="210">
        <f t="shared" si="1"/>
        <v>0</v>
      </c>
    </row>
    <row r="37" spans="1:7">
      <c r="A37" s="171" t="s">
        <v>1474</v>
      </c>
      <c r="B37" s="172">
        <v>1</v>
      </c>
      <c r="C37" s="172" t="s">
        <v>142</v>
      </c>
      <c r="D37" s="210">
        <v>0</v>
      </c>
      <c r="E37" s="210">
        <v>0</v>
      </c>
      <c r="F37" s="210">
        <f t="shared" si="0"/>
        <v>0</v>
      </c>
      <c r="G37" s="210">
        <f t="shared" si="1"/>
        <v>0</v>
      </c>
    </row>
    <row r="38" spans="1:7">
      <c r="A38" s="171" t="s">
        <v>1475</v>
      </c>
      <c r="B38" s="172">
        <v>5</v>
      </c>
      <c r="C38" s="172" t="s">
        <v>142</v>
      </c>
      <c r="D38" s="210">
        <v>0</v>
      </c>
      <c r="E38" s="210">
        <v>0</v>
      </c>
      <c r="F38" s="210">
        <f t="shared" si="0"/>
        <v>0</v>
      </c>
      <c r="G38" s="210">
        <f t="shared" si="1"/>
        <v>0</v>
      </c>
    </row>
    <row r="39" spans="1:7">
      <c r="A39" s="171" t="s">
        <v>1476</v>
      </c>
      <c r="B39" s="172">
        <v>2</v>
      </c>
      <c r="C39" s="172" t="s">
        <v>142</v>
      </c>
      <c r="D39" s="210">
        <v>0</v>
      </c>
      <c r="E39" s="210">
        <v>0</v>
      </c>
      <c r="F39" s="210">
        <f t="shared" si="0"/>
        <v>0</v>
      </c>
      <c r="G39" s="210">
        <f t="shared" si="1"/>
        <v>0</v>
      </c>
    </row>
    <row r="40" spans="1:7">
      <c r="A40" s="171" t="s">
        <v>1477</v>
      </c>
      <c r="B40" s="172">
        <v>1</v>
      </c>
      <c r="C40" s="172" t="s">
        <v>142</v>
      </c>
      <c r="D40" s="210">
        <v>0</v>
      </c>
      <c r="E40" s="210">
        <v>0</v>
      </c>
      <c r="F40" s="210">
        <f t="shared" si="0"/>
        <v>0</v>
      </c>
      <c r="G40" s="210">
        <f t="shared" si="1"/>
        <v>0</v>
      </c>
    </row>
    <row r="41" spans="1:7">
      <c r="A41" s="171" t="s">
        <v>1478</v>
      </c>
      <c r="B41" s="172">
        <v>1</v>
      </c>
      <c r="C41" s="172" t="s">
        <v>142</v>
      </c>
      <c r="D41" s="210">
        <v>0</v>
      </c>
      <c r="E41" s="210">
        <v>0</v>
      </c>
      <c r="F41" s="210">
        <f t="shared" si="0"/>
        <v>0</v>
      </c>
      <c r="G41" s="210">
        <f t="shared" si="1"/>
        <v>0</v>
      </c>
    </row>
    <row r="42" spans="1:7" ht="31.5" customHeight="1">
      <c r="A42" s="171" t="s">
        <v>1479</v>
      </c>
      <c r="B42" s="172">
        <v>1</v>
      </c>
      <c r="C42" s="172" t="s">
        <v>142</v>
      </c>
      <c r="D42" s="210">
        <v>0</v>
      </c>
      <c r="E42" s="210">
        <v>0</v>
      </c>
      <c r="F42" s="210">
        <f t="shared" si="0"/>
        <v>0</v>
      </c>
      <c r="G42" s="210">
        <f t="shared" si="1"/>
        <v>0</v>
      </c>
    </row>
    <row r="43" spans="1:7">
      <c r="A43" s="171" t="s">
        <v>1480</v>
      </c>
      <c r="B43" s="172">
        <v>1</v>
      </c>
      <c r="C43" s="172" t="s">
        <v>142</v>
      </c>
      <c r="D43" s="210">
        <v>0</v>
      </c>
      <c r="E43" s="210">
        <v>0</v>
      </c>
      <c r="F43" s="210">
        <f t="shared" si="0"/>
        <v>0</v>
      </c>
      <c r="G43" s="210">
        <f t="shared" si="1"/>
        <v>0</v>
      </c>
    </row>
    <row r="44" spans="1:7">
      <c r="A44" s="171" t="s">
        <v>1481</v>
      </c>
      <c r="B44" s="172">
        <v>3</v>
      </c>
      <c r="C44" s="172" t="s">
        <v>142</v>
      </c>
      <c r="D44" s="210">
        <v>0</v>
      </c>
      <c r="E44" s="210">
        <v>0</v>
      </c>
      <c r="F44" s="210">
        <f t="shared" si="0"/>
        <v>0</v>
      </c>
      <c r="G44" s="210">
        <f t="shared" si="1"/>
        <v>0</v>
      </c>
    </row>
    <row r="45" spans="1:7">
      <c r="A45" s="171" t="s">
        <v>1482</v>
      </c>
      <c r="B45" s="172">
        <v>1</v>
      </c>
      <c r="C45" s="172" t="s">
        <v>142</v>
      </c>
      <c r="D45" s="210">
        <v>0</v>
      </c>
      <c r="E45" s="210">
        <v>0</v>
      </c>
      <c r="F45" s="210">
        <f t="shared" si="0"/>
        <v>0</v>
      </c>
      <c r="G45" s="210">
        <f t="shared" si="1"/>
        <v>0</v>
      </c>
    </row>
    <row r="46" spans="1:7">
      <c r="A46" s="171" t="s">
        <v>1483</v>
      </c>
      <c r="B46" s="172">
        <v>4</v>
      </c>
      <c r="C46" s="172" t="s">
        <v>142</v>
      </c>
      <c r="D46" s="210">
        <v>0</v>
      </c>
      <c r="E46" s="210">
        <v>0</v>
      </c>
      <c r="F46" s="210">
        <f t="shared" si="0"/>
        <v>0</v>
      </c>
      <c r="G46" s="210">
        <f t="shared" si="1"/>
        <v>0</v>
      </c>
    </row>
    <row r="47" spans="1:7">
      <c r="A47" s="171" t="s">
        <v>1484</v>
      </c>
      <c r="B47" s="172">
        <v>1</v>
      </c>
      <c r="C47" s="172" t="s">
        <v>142</v>
      </c>
      <c r="D47" s="210">
        <v>0</v>
      </c>
      <c r="E47" s="210">
        <v>0</v>
      </c>
      <c r="F47" s="210">
        <f t="shared" si="0"/>
        <v>0</v>
      </c>
      <c r="G47" s="210">
        <f t="shared" si="1"/>
        <v>0</v>
      </c>
    </row>
    <row r="48" spans="1:7">
      <c r="A48" s="171" t="s">
        <v>1485</v>
      </c>
      <c r="B48" s="172">
        <v>9</v>
      </c>
      <c r="C48" s="172" t="s">
        <v>142</v>
      </c>
      <c r="D48" s="210">
        <v>0</v>
      </c>
      <c r="E48" s="210">
        <v>0</v>
      </c>
      <c r="F48" s="210">
        <f t="shared" si="0"/>
        <v>0</v>
      </c>
      <c r="G48" s="210">
        <f t="shared" si="1"/>
        <v>0</v>
      </c>
    </row>
    <row r="49" spans="1:7">
      <c r="A49" s="171" t="s">
        <v>1486</v>
      </c>
      <c r="B49" s="172">
        <v>2</v>
      </c>
      <c r="C49" s="172" t="s">
        <v>142</v>
      </c>
      <c r="D49" s="210">
        <v>0</v>
      </c>
      <c r="E49" s="210">
        <v>0</v>
      </c>
      <c r="F49" s="210">
        <f t="shared" si="0"/>
        <v>0</v>
      </c>
      <c r="G49" s="210">
        <f t="shared" si="1"/>
        <v>0</v>
      </c>
    </row>
    <row r="50" spans="1:7">
      <c r="A50" s="171" t="s">
        <v>1487</v>
      </c>
      <c r="B50" s="172">
        <v>2</v>
      </c>
      <c r="C50" s="172" t="s">
        <v>142</v>
      </c>
      <c r="D50" s="210">
        <v>0</v>
      </c>
      <c r="E50" s="210">
        <v>0</v>
      </c>
      <c r="F50" s="210">
        <f t="shared" si="0"/>
        <v>0</v>
      </c>
      <c r="G50" s="210">
        <f t="shared" si="1"/>
        <v>0</v>
      </c>
    </row>
    <row r="51" spans="1:7">
      <c r="A51" s="171" t="s">
        <v>1488</v>
      </c>
      <c r="B51" s="172">
        <v>1</v>
      </c>
      <c r="C51" s="172" t="s">
        <v>142</v>
      </c>
      <c r="D51" s="210">
        <v>0</v>
      </c>
      <c r="E51" s="210">
        <v>0</v>
      </c>
      <c r="F51" s="210">
        <f t="shared" si="0"/>
        <v>0</v>
      </c>
      <c r="G51" s="210">
        <f t="shared" si="1"/>
        <v>0</v>
      </c>
    </row>
    <row r="52" spans="1:7">
      <c r="A52" s="171" t="s">
        <v>1489</v>
      </c>
      <c r="B52" s="172">
        <v>1</v>
      </c>
      <c r="C52" s="172" t="s">
        <v>142</v>
      </c>
      <c r="D52" s="210">
        <v>0</v>
      </c>
      <c r="E52" s="210">
        <v>0</v>
      </c>
      <c r="F52" s="210">
        <f t="shared" si="0"/>
        <v>0</v>
      </c>
      <c r="G52" s="210">
        <f t="shared" si="1"/>
        <v>0</v>
      </c>
    </row>
    <row r="53" spans="1:7">
      <c r="A53" s="171" t="s">
        <v>1490</v>
      </c>
      <c r="B53" s="172">
        <v>1</v>
      </c>
      <c r="C53" s="172" t="s">
        <v>142</v>
      </c>
      <c r="D53" s="210">
        <v>0</v>
      </c>
      <c r="E53" s="210">
        <v>0</v>
      </c>
      <c r="F53" s="210">
        <f t="shared" si="0"/>
        <v>0</v>
      </c>
      <c r="G53" s="210">
        <f t="shared" si="1"/>
        <v>0</v>
      </c>
    </row>
    <row r="54" spans="1:7">
      <c r="A54" s="171" t="s">
        <v>1491</v>
      </c>
      <c r="B54" s="172">
        <v>3</v>
      </c>
      <c r="C54" s="172" t="s">
        <v>142</v>
      </c>
      <c r="D54" s="210">
        <v>0</v>
      </c>
      <c r="E54" s="210">
        <v>0</v>
      </c>
      <c r="F54" s="210">
        <f t="shared" si="0"/>
        <v>0</v>
      </c>
      <c r="G54" s="210">
        <f t="shared" si="1"/>
        <v>0</v>
      </c>
    </row>
    <row r="55" spans="1:7">
      <c r="A55" s="171" t="s">
        <v>1492</v>
      </c>
      <c r="B55" s="172">
        <v>2</v>
      </c>
      <c r="C55" s="172" t="s">
        <v>142</v>
      </c>
      <c r="D55" s="210">
        <v>0</v>
      </c>
      <c r="E55" s="210">
        <v>0</v>
      </c>
      <c r="F55" s="210">
        <f t="shared" si="0"/>
        <v>0</v>
      </c>
      <c r="G55" s="210">
        <f t="shared" si="1"/>
        <v>0</v>
      </c>
    </row>
    <row r="56" spans="1:7">
      <c r="A56" s="171" t="s">
        <v>1493</v>
      </c>
      <c r="B56" s="172">
        <v>2</v>
      </c>
      <c r="C56" s="172" t="s">
        <v>142</v>
      </c>
      <c r="D56" s="210">
        <v>0</v>
      </c>
      <c r="E56" s="210">
        <v>0</v>
      </c>
      <c r="F56" s="210">
        <f t="shared" si="0"/>
        <v>0</v>
      </c>
      <c r="G56" s="210">
        <f t="shared" si="1"/>
        <v>0</v>
      </c>
    </row>
    <row r="57" spans="1:7">
      <c r="A57" s="171" t="s">
        <v>1494</v>
      </c>
      <c r="B57" s="172">
        <v>1</v>
      </c>
      <c r="C57" s="172" t="s">
        <v>142</v>
      </c>
      <c r="D57" s="210">
        <v>0</v>
      </c>
      <c r="E57" s="210">
        <v>0</v>
      </c>
      <c r="F57" s="210">
        <f t="shared" si="0"/>
        <v>0</v>
      </c>
      <c r="G57" s="210">
        <f t="shared" si="1"/>
        <v>0</v>
      </c>
    </row>
    <row r="58" spans="1:7">
      <c r="A58" s="171" t="s">
        <v>1495</v>
      </c>
      <c r="B58" s="172">
        <v>7</v>
      </c>
      <c r="C58" s="172" t="s">
        <v>142</v>
      </c>
      <c r="D58" s="210">
        <v>0</v>
      </c>
      <c r="E58" s="210">
        <v>0</v>
      </c>
      <c r="F58" s="210">
        <f t="shared" si="0"/>
        <v>0</v>
      </c>
      <c r="G58" s="210">
        <f t="shared" si="1"/>
        <v>0</v>
      </c>
    </row>
    <row r="59" spans="1:7">
      <c r="A59" s="171" t="s">
        <v>1496</v>
      </c>
      <c r="B59" s="172">
        <v>2</v>
      </c>
      <c r="C59" s="172" t="s">
        <v>142</v>
      </c>
      <c r="D59" s="210">
        <v>0</v>
      </c>
      <c r="E59" s="210">
        <v>0</v>
      </c>
      <c r="F59" s="210">
        <f t="shared" si="0"/>
        <v>0</v>
      </c>
      <c r="G59" s="210">
        <f t="shared" si="1"/>
        <v>0</v>
      </c>
    </row>
    <row r="60" spans="1:7">
      <c r="A60" s="171" t="s">
        <v>1497</v>
      </c>
      <c r="B60" s="172">
        <v>1</v>
      </c>
      <c r="C60" s="172" t="s">
        <v>142</v>
      </c>
      <c r="D60" s="210">
        <v>0</v>
      </c>
      <c r="E60" s="210">
        <v>0</v>
      </c>
      <c r="F60" s="210">
        <f t="shared" si="0"/>
        <v>0</v>
      </c>
      <c r="G60" s="210">
        <f t="shared" si="1"/>
        <v>0</v>
      </c>
    </row>
    <row r="61" spans="1:7">
      <c r="A61" s="171" t="s">
        <v>1498</v>
      </c>
      <c r="B61" s="172">
        <v>2</v>
      </c>
      <c r="C61" s="172" t="s">
        <v>142</v>
      </c>
      <c r="D61" s="210">
        <v>0</v>
      </c>
      <c r="E61" s="210">
        <v>0</v>
      </c>
      <c r="F61" s="210">
        <f t="shared" si="0"/>
        <v>0</v>
      </c>
      <c r="G61" s="210">
        <f t="shared" si="1"/>
        <v>0</v>
      </c>
    </row>
    <row r="62" spans="1:7">
      <c r="A62" s="171" t="s">
        <v>1499</v>
      </c>
      <c r="B62" s="172">
        <v>1</v>
      </c>
      <c r="C62" s="172" t="s">
        <v>142</v>
      </c>
      <c r="D62" s="210">
        <v>0</v>
      </c>
      <c r="E62" s="210">
        <v>0</v>
      </c>
      <c r="F62" s="210">
        <f t="shared" si="0"/>
        <v>0</v>
      </c>
      <c r="G62" s="210">
        <f t="shared" si="1"/>
        <v>0</v>
      </c>
    </row>
    <row r="63" spans="1:7">
      <c r="A63" s="171" t="s">
        <v>1500</v>
      </c>
      <c r="B63" s="172">
        <v>1</v>
      </c>
      <c r="C63" s="172" t="s">
        <v>142</v>
      </c>
      <c r="D63" s="210">
        <v>0</v>
      </c>
      <c r="E63" s="210">
        <v>0</v>
      </c>
      <c r="F63" s="210">
        <f t="shared" si="0"/>
        <v>0</v>
      </c>
      <c r="G63" s="210">
        <f t="shared" si="1"/>
        <v>0</v>
      </c>
    </row>
    <row r="64" spans="1:7" ht="30">
      <c r="A64" s="171" t="s">
        <v>1501</v>
      </c>
      <c r="B64" s="172">
        <v>1</v>
      </c>
      <c r="C64" s="172" t="s">
        <v>142</v>
      </c>
      <c r="D64" s="210">
        <v>0</v>
      </c>
      <c r="E64" s="210">
        <v>0</v>
      </c>
      <c r="F64" s="210">
        <f t="shared" si="0"/>
        <v>0</v>
      </c>
      <c r="G64" s="210">
        <f t="shared" si="1"/>
        <v>0</v>
      </c>
    </row>
    <row r="65" spans="1:7">
      <c r="A65" s="171" t="s">
        <v>1502</v>
      </c>
      <c r="B65" s="172">
        <v>3</v>
      </c>
      <c r="C65" s="172" t="s">
        <v>142</v>
      </c>
      <c r="D65" s="210">
        <v>0</v>
      </c>
      <c r="E65" s="210">
        <v>0</v>
      </c>
      <c r="F65" s="210">
        <f t="shared" si="0"/>
        <v>0</v>
      </c>
      <c r="G65" s="210">
        <f t="shared" si="1"/>
        <v>0</v>
      </c>
    </row>
    <row r="66" spans="1:7">
      <c r="A66" s="171" t="s">
        <v>1503</v>
      </c>
      <c r="B66" s="172">
        <v>1</v>
      </c>
      <c r="C66" s="172" t="s">
        <v>142</v>
      </c>
      <c r="D66" s="210">
        <v>0</v>
      </c>
      <c r="E66" s="210">
        <v>0</v>
      </c>
      <c r="F66" s="210">
        <f t="shared" si="0"/>
        <v>0</v>
      </c>
      <c r="G66" s="210">
        <f t="shared" si="1"/>
        <v>0</v>
      </c>
    </row>
    <row r="67" spans="1:7">
      <c r="A67" s="171" t="s">
        <v>1504</v>
      </c>
      <c r="B67" s="172">
        <v>1</v>
      </c>
      <c r="C67" s="172" t="s">
        <v>142</v>
      </c>
      <c r="D67" s="210">
        <v>0</v>
      </c>
      <c r="E67" s="210">
        <v>0</v>
      </c>
      <c r="F67" s="210">
        <f t="shared" ref="F67:F114" si="2">(B67*D67)</f>
        <v>0</v>
      </c>
      <c r="G67" s="210">
        <f t="shared" ref="G67:G114" si="3">(B67*E67)</f>
        <v>0</v>
      </c>
    </row>
    <row r="68" spans="1:7">
      <c r="A68" s="171" t="s">
        <v>1505</v>
      </c>
      <c r="B68" s="172">
        <v>1</v>
      </c>
      <c r="C68" s="172" t="s">
        <v>142</v>
      </c>
      <c r="D68" s="210">
        <v>0</v>
      </c>
      <c r="E68" s="210">
        <v>0</v>
      </c>
      <c r="F68" s="210">
        <f t="shared" si="2"/>
        <v>0</v>
      </c>
      <c r="G68" s="210">
        <f t="shared" si="3"/>
        <v>0</v>
      </c>
    </row>
    <row r="69" spans="1:7">
      <c r="A69" s="171" t="s">
        <v>1506</v>
      </c>
      <c r="B69" s="172">
        <v>7</v>
      </c>
      <c r="C69" s="172" t="s">
        <v>142</v>
      </c>
      <c r="D69" s="210">
        <v>0</v>
      </c>
      <c r="E69" s="210">
        <v>0</v>
      </c>
      <c r="F69" s="210">
        <f t="shared" si="2"/>
        <v>0</v>
      </c>
      <c r="G69" s="210">
        <f t="shared" si="3"/>
        <v>0</v>
      </c>
    </row>
    <row r="70" spans="1:7">
      <c r="A70" s="171" t="s">
        <v>1507</v>
      </c>
      <c r="B70" s="172">
        <v>4</v>
      </c>
      <c r="C70" s="172" t="s">
        <v>142</v>
      </c>
      <c r="D70" s="210">
        <v>0</v>
      </c>
      <c r="E70" s="210">
        <v>0</v>
      </c>
      <c r="F70" s="210">
        <f t="shared" si="2"/>
        <v>0</v>
      </c>
      <c r="G70" s="210">
        <f t="shared" si="3"/>
        <v>0</v>
      </c>
    </row>
    <row r="71" spans="1:7">
      <c r="A71" s="171" t="s">
        <v>1508</v>
      </c>
      <c r="B71" s="172">
        <v>5</v>
      </c>
      <c r="C71" s="172" t="s">
        <v>142</v>
      </c>
      <c r="D71" s="210">
        <v>0</v>
      </c>
      <c r="E71" s="210">
        <v>0</v>
      </c>
      <c r="F71" s="210">
        <f t="shared" si="2"/>
        <v>0</v>
      </c>
      <c r="G71" s="210">
        <f t="shared" si="3"/>
        <v>0</v>
      </c>
    </row>
    <row r="72" spans="1:7">
      <c r="A72" s="171" t="s">
        <v>1509</v>
      </c>
      <c r="B72" s="172">
        <v>4</v>
      </c>
      <c r="C72" s="172" t="s">
        <v>142</v>
      </c>
      <c r="D72" s="210">
        <v>0</v>
      </c>
      <c r="E72" s="210">
        <v>0</v>
      </c>
      <c r="F72" s="210">
        <f t="shared" si="2"/>
        <v>0</v>
      </c>
      <c r="G72" s="210">
        <f t="shared" si="3"/>
        <v>0</v>
      </c>
    </row>
    <row r="73" spans="1:7">
      <c r="A73" s="171" t="s">
        <v>1510</v>
      </c>
      <c r="B73" s="172">
        <v>1</v>
      </c>
      <c r="C73" s="172" t="s">
        <v>142</v>
      </c>
      <c r="D73" s="210">
        <v>0</v>
      </c>
      <c r="E73" s="210">
        <v>0</v>
      </c>
      <c r="F73" s="210">
        <f t="shared" si="2"/>
        <v>0</v>
      </c>
      <c r="G73" s="210">
        <f t="shared" si="3"/>
        <v>0</v>
      </c>
    </row>
    <row r="74" spans="1:7">
      <c r="A74" s="171" t="s">
        <v>1511</v>
      </c>
      <c r="B74" s="172">
        <v>3</v>
      </c>
      <c r="C74" s="172" t="s">
        <v>142</v>
      </c>
      <c r="D74" s="210">
        <v>0</v>
      </c>
      <c r="E74" s="210">
        <v>0</v>
      </c>
      <c r="F74" s="210">
        <f t="shared" si="2"/>
        <v>0</v>
      </c>
      <c r="G74" s="210">
        <f t="shared" si="3"/>
        <v>0</v>
      </c>
    </row>
    <row r="75" spans="1:7">
      <c r="A75" s="171" t="s">
        <v>1512</v>
      </c>
      <c r="B75" s="172">
        <v>1</v>
      </c>
      <c r="C75" s="172" t="s">
        <v>142</v>
      </c>
      <c r="D75" s="210">
        <v>0</v>
      </c>
      <c r="E75" s="210">
        <v>0</v>
      </c>
      <c r="F75" s="210">
        <f t="shared" si="2"/>
        <v>0</v>
      </c>
      <c r="G75" s="210">
        <f t="shared" si="3"/>
        <v>0</v>
      </c>
    </row>
    <row r="76" spans="1:7">
      <c r="A76" s="171" t="s">
        <v>1513</v>
      </c>
      <c r="B76" s="172">
        <v>1</v>
      </c>
      <c r="C76" s="172" t="s">
        <v>142</v>
      </c>
      <c r="D76" s="210">
        <v>0</v>
      </c>
      <c r="E76" s="210">
        <v>0</v>
      </c>
      <c r="F76" s="210">
        <f t="shared" si="2"/>
        <v>0</v>
      </c>
      <c r="G76" s="210">
        <f t="shared" si="3"/>
        <v>0</v>
      </c>
    </row>
    <row r="77" spans="1:7">
      <c r="A77" s="171" t="s">
        <v>1514</v>
      </c>
      <c r="B77" s="172">
        <v>1</v>
      </c>
      <c r="C77" s="172" t="s">
        <v>142</v>
      </c>
      <c r="D77" s="210">
        <v>0</v>
      </c>
      <c r="E77" s="210">
        <v>0</v>
      </c>
      <c r="F77" s="210">
        <f t="shared" si="2"/>
        <v>0</v>
      </c>
      <c r="G77" s="210">
        <f t="shared" si="3"/>
        <v>0</v>
      </c>
    </row>
    <row r="78" spans="1:7">
      <c r="A78" s="171" t="s">
        <v>1515</v>
      </c>
      <c r="B78" s="172">
        <v>2</v>
      </c>
      <c r="C78" s="172" t="s">
        <v>142</v>
      </c>
      <c r="D78" s="210">
        <v>0</v>
      </c>
      <c r="E78" s="210">
        <v>0</v>
      </c>
      <c r="F78" s="210">
        <f t="shared" si="2"/>
        <v>0</v>
      </c>
      <c r="G78" s="210">
        <f t="shared" si="3"/>
        <v>0</v>
      </c>
    </row>
    <row r="79" spans="1:7">
      <c r="A79" s="171" t="s">
        <v>1516</v>
      </c>
      <c r="B79" s="172">
        <v>2</v>
      </c>
      <c r="C79" s="172" t="s">
        <v>142</v>
      </c>
      <c r="D79" s="210">
        <v>0</v>
      </c>
      <c r="E79" s="210">
        <v>0</v>
      </c>
      <c r="F79" s="210">
        <f t="shared" si="2"/>
        <v>0</v>
      </c>
      <c r="G79" s="210">
        <f t="shared" si="3"/>
        <v>0</v>
      </c>
    </row>
    <row r="80" spans="1:7">
      <c r="A80" s="171" t="s">
        <v>1517</v>
      </c>
      <c r="B80" s="172">
        <v>11</v>
      </c>
      <c r="C80" s="172" t="s">
        <v>142</v>
      </c>
      <c r="D80" s="210">
        <v>0</v>
      </c>
      <c r="E80" s="210">
        <v>0</v>
      </c>
      <c r="F80" s="210">
        <f t="shared" si="2"/>
        <v>0</v>
      </c>
      <c r="G80" s="210">
        <f t="shared" si="3"/>
        <v>0</v>
      </c>
    </row>
    <row r="81" spans="1:7">
      <c r="A81" s="171" t="s">
        <v>1518</v>
      </c>
      <c r="B81" s="172">
        <v>5</v>
      </c>
      <c r="C81" s="172" t="s">
        <v>142</v>
      </c>
      <c r="D81" s="210">
        <v>0</v>
      </c>
      <c r="E81" s="210">
        <v>0</v>
      </c>
      <c r="F81" s="210">
        <f t="shared" si="2"/>
        <v>0</v>
      </c>
      <c r="G81" s="210">
        <f t="shared" si="3"/>
        <v>0</v>
      </c>
    </row>
    <row r="82" spans="1:7">
      <c r="A82" s="171" t="s">
        <v>1519</v>
      </c>
      <c r="B82" s="172">
        <v>11</v>
      </c>
      <c r="C82" s="172" t="s">
        <v>142</v>
      </c>
      <c r="D82" s="210">
        <v>0</v>
      </c>
      <c r="E82" s="210">
        <v>0</v>
      </c>
      <c r="F82" s="210">
        <f t="shared" si="2"/>
        <v>0</v>
      </c>
      <c r="G82" s="210">
        <f t="shared" si="3"/>
        <v>0</v>
      </c>
    </row>
    <row r="83" spans="1:7">
      <c r="A83" s="171" t="s">
        <v>1520</v>
      </c>
      <c r="B83" s="172">
        <v>7</v>
      </c>
      <c r="C83" s="172" t="s">
        <v>142</v>
      </c>
      <c r="D83" s="210">
        <v>0</v>
      </c>
      <c r="E83" s="210">
        <v>0</v>
      </c>
      <c r="F83" s="210">
        <f t="shared" si="2"/>
        <v>0</v>
      </c>
      <c r="G83" s="210">
        <f t="shared" si="3"/>
        <v>0</v>
      </c>
    </row>
    <row r="84" spans="1:7">
      <c r="A84" s="171" t="s">
        <v>1521</v>
      </c>
      <c r="B84" s="172">
        <v>1</v>
      </c>
      <c r="C84" s="172" t="s">
        <v>142</v>
      </c>
      <c r="D84" s="210">
        <v>0</v>
      </c>
      <c r="E84" s="210">
        <v>0</v>
      </c>
      <c r="F84" s="210">
        <f t="shared" si="2"/>
        <v>0</v>
      </c>
      <c r="G84" s="210">
        <f t="shared" si="3"/>
        <v>0</v>
      </c>
    </row>
    <row r="85" spans="1:7">
      <c r="A85" s="171" t="s">
        <v>1522</v>
      </c>
      <c r="B85" s="172">
        <v>1</v>
      </c>
      <c r="C85" s="172" t="s">
        <v>142</v>
      </c>
      <c r="D85" s="210">
        <v>0</v>
      </c>
      <c r="E85" s="210">
        <v>0</v>
      </c>
      <c r="F85" s="210">
        <f t="shared" si="2"/>
        <v>0</v>
      </c>
      <c r="G85" s="210">
        <f t="shared" si="3"/>
        <v>0</v>
      </c>
    </row>
    <row r="86" spans="1:7">
      <c r="A86" s="171" t="s">
        <v>1523</v>
      </c>
      <c r="B86" s="172">
        <v>1</v>
      </c>
      <c r="C86" s="172" t="s">
        <v>142</v>
      </c>
      <c r="D86" s="210">
        <v>0</v>
      </c>
      <c r="E86" s="210">
        <v>0</v>
      </c>
      <c r="F86" s="210">
        <f t="shared" si="2"/>
        <v>0</v>
      </c>
      <c r="G86" s="210">
        <f t="shared" si="3"/>
        <v>0</v>
      </c>
    </row>
    <row r="87" spans="1:7">
      <c r="A87" s="171" t="s">
        <v>1524</v>
      </c>
      <c r="B87" s="172">
        <v>1</v>
      </c>
      <c r="C87" s="172" t="s">
        <v>142</v>
      </c>
      <c r="D87" s="210">
        <v>0</v>
      </c>
      <c r="E87" s="210">
        <v>0</v>
      </c>
      <c r="F87" s="210">
        <f t="shared" si="2"/>
        <v>0</v>
      </c>
      <c r="G87" s="210">
        <f t="shared" si="3"/>
        <v>0</v>
      </c>
    </row>
    <row r="88" spans="1:7" ht="75">
      <c r="A88" s="171" t="s">
        <v>1525</v>
      </c>
      <c r="B88" s="172">
        <v>30</v>
      </c>
      <c r="C88" s="172" t="s">
        <v>126</v>
      </c>
      <c r="D88" s="210">
        <v>0</v>
      </c>
      <c r="E88" s="210">
        <v>0</v>
      </c>
      <c r="F88" s="210">
        <f t="shared" si="2"/>
        <v>0</v>
      </c>
      <c r="G88" s="210">
        <f t="shared" si="3"/>
        <v>0</v>
      </c>
    </row>
    <row r="89" spans="1:7">
      <c r="A89" s="171" t="s">
        <v>1526</v>
      </c>
      <c r="B89" s="172">
        <v>36</v>
      </c>
      <c r="C89" s="172" t="s">
        <v>126</v>
      </c>
      <c r="D89" s="210">
        <v>0</v>
      </c>
      <c r="E89" s="210">
        <v>0</v>
      </c>
      <c r="F89" s="210">
        <f t="shared" si="2"/>
        <v>0</v>
      </c>
      <c r="G89" s="210">
        <f t="shared" si="3"/>
        <v>0</v>
      </c>
    </row>
    <row r="90" spans="1:7">
      <c r="A90" s="171" t="s">
        <v>1527</v>
      </c>
      <c r="B90" s="172">
        <v>66</v>
      </c>
      <c r="C90" s="172" t="s">
        <v>126</v>
      </c>
      <c r="D90" s="210">
        <v>0</v>
      </c>
      <c r="E90" s="210">
        <v>0</v>
      </c>
      <c r="F90" s="210">
        <f t="shared" si="2"/>
        <v>0</v>
      </c>
      <c r="G90" s="210">
        <f t="shared" si="3"/>
        <v>0</v>
      </c>
    </row>
    <row r="91" spans="1:7">
      <c r="A91" s="171" t="s">
        <v>1528</v>
      </c>
      <c r="B91" s="172">
        <v>60</v>
      </c>
      <c r="C91" s="172" t="s">
        <v>126</v>
      </c>
      <c r="D91" s="210">
        <v>0</v>
      </c>
      <c r="E91" s="210">
        <v>0</v>
      </c>
      <c r="F91" s="210">
        <f t="shared" si="2"/>
        <v>0</v>
      </c>
      <c r="G91" s="210">
        <f t="shared" si="3"/>
        <v>0</v>
      </c>
    </row>
    <row r="92" spans="1:7">
      <c r="A92" s="171" t="s">
        <v>1529</v>
      </c>
      <c r="B92" s="172">
        <v>45</v>
      </c>
      <c r="C92" s="172" t="s">
        <v>126</v>
      </c>
      <c r="D92" s="210">
        <v>0</v>
      </c>
      <c r="E92" s="210">
        <v>0</v>
      </c>
      <c r="F92" s="210">
        <f t="shared" si="2"/>
        <v>0</v>
      </c>
      <c r="G92" s="210">
        <f t="shared" si="3"/>
        <v>0</v>
      </c>
    </row>
    <row r="93" spans="1:7">
      <c r="A93" s="171" t="s">
        <v>1530</v>
      </c>
      <c r="B93" s="172">
        <v>27</v>
      </c>
      <c r="C93" s="172" t="s">
        <v>126</v>
      </c>
      <c r="D93" s="210">
        <v>0</v>
      </c>
      <c r="E93" s="210">
        <v>0</v>
      </c>
      <c r="F93" s="210">
        <f t="shared" si="2"/>
        <v>0</v>
      </c>
      <c r="G93" s="210">
        <f t="shared" si="3"/>
        <v>0</v>
      </c>
    </row>
    <row r="94" spans="1:7">
      <c r="A94" s="171" t="s">
        <v>1531</v>
      </c>
      <c r="B94" s="172">
        <v>3</v>
      </c>
      <c r="C94" s="172" t="s">
        <v>126</v>
      </c>
      <c r="D94" s="210">
        <v>0</v>
      </c>
      <c r="E94" s="210">
        <v>0</v>
      </c>
      <c r="F94" s="210">
        <f t="shared" si="2"/>
        <v>0</v>
      </c>
      <c r="G94" s="210">
        <f t="shared" si="3"/>
        <v>0</v>
      </c>
    </row>
    <row r="95" spans="1:7">
      <c r="A95" s="171" t="s">
        <v>1532</v>
      </c>
      <c r="B95" s="172">
        <v>6</v>
      </c>
      <c r="C95" s="172" t="s">
        <v>126</v>
      </c>
      <c r="D95" s="210">
        <v>0</v>
      </c>
      <c r="E95" s="210">
        <v>0</v>
      </c>
      <c r="F95" s="210">
        <f t="shared" si="2"/>
        <v>0</v>
      </c>
      <c r="G95" s="210">
        <f t="shared" si="3"/>
        <v>0</v>
      </c>
    </row>
    <row r="96" spans="1:7">
      <c r="A96" s="171" t="s">
        <v>1533</v>
      </c>
      <c r="B96" s="172">
        <v>6</v>
      </c>
      <c r="C96" s="172" t="s">
        <v>126</v>
      </c>
      <c r="D96" s="210">
        <v>0</v>
      </c>
      <c r="E96" s="210">
        <v>0</v>
      </c>
      <c r="F96" s="210">
        <f t="shared" si="2"/>
        <v>0</v>
      </c>
      <c r="G96" s="210">
        <f t="shared" si="3"/>
        <v>0</v>
      </c>
    </row>
    <row r="97" spans="1:7">
      <c r="A97" s="171" t="s">
        <v>1534</v>
      </c>
      <c r="B97" s="172">
        <v>6</v>
      </c>
      <c r="C97" s="172" t="s">
        <v>126</v>
      </c>
      <c r="D97" s="210">
        <v>0</v>
      </c>
      <c r="E97" s="210">
        <v>0</v>
      </c>
      <c r="F97" s="210">
        <f t="shared" si="2"/>
        <v>0</v>
      </c>
      <c r="G97" s="210">
        <f t="shared" si="3"/>
        <v>0</v>
      </c>
    </row>
    <row r="98" spans="1:7" ht="30">
      <c r="A98" s="171" t="s">
        <v>1535</v>
      </c>
      <c r="B98" s="172">
        <v>11</v>
      </c>
      <c r="C98" s="172" t="s">
        <v>142</v>
      </c>
      <c r="D98" s="210">
        <v>0</v>
      </c>
      <c r="E98" s="210">
        <v>0</v>
      </c>
      <c r="F98" s="210">
        <f t="shared" si="2"/>
        <v>0</v>
      </c>
      <c r="G98" s="210">
        <f t="shared" si="3"/>
        <v>0</v>
      </c>
    </row>
    <row r="99" spans="1:7" ht="45">
      <c r="A99" s="171" t="s">
        <v>1536</v>
      </c>
      <c r="B99" s="172">
        <v>5</v>
      </c>
      <c r="C99" s="172" t="s">
        <v>142</v>
      </c>
      <c r="D99" s="210">
        <v>0</v>
      </c>
      <c r="E99" s="210">
        <v>0</v>
      </c>
      <c r="F99" s="210">
        <f t="shared" si="2"/>
        <v>0</v>
      </c>
      <c r="G99" s="210">
        <f t="shared" si="3"/>
        <v>0</v>
      </c>
    </row>
    <row r="100" spans="1:7" ht="45">
      <c r="A100" s="171" t="s">
        <v>1537</v>
      </c>
      <c r="B100" s="172">
        <v>2</v>
      </c>
      <c r="C100" s="172" t="s">
        <v>142</v>
      </c>
      <c r="D100" s="210">
        <v>0</v>
      </c>
      <c r="E100" s="210">
        <v>0</v>
      </c>
      <c r="F100" s="210">
        <f t="shared" si="2"/>
        <v>0</v>
      </c>
      <c r="G100" s="210">
        <f t="shared" si="3"/>
        <v>0</v>
      </c>
    </row>
    <row r="101" spans="1:7" ht="90">
      <c r="A101" s="171" t="s">
        <v>1538</v>
      </c>
      <c r="B101" s="172">
        <v>10</v>
      </c>
      <c r="C101" s="172" t="s">
        <v>85</v>
      </c>
      <c r="D101" s="210">
        <v>0</v>
      </c>
      <c r="E101" s="210">
        <v>0</v>
      </c>
      <c r="F101" s="210">
        <f t="shared" si="2"/>
        <v>0</v>
      </c>
      <c r="G101" s="210">
        <f t="shared" si="3"/>
        <v>0</v>
      </c>
    </row>
    <row r="102" spans="1:7" ht="60">
      <c r="A102" s="171" t="s">
        <v>1539</v>
      </c>
      <c r="B102" s="172">
        <v>1</v>
      </c>
      <c r="C102" s="172" t="s">
        <v>142</v>
      </c>
      <c r="D102" s="217">
        <v>0</v>
      </c>
      <c r="E102" s="217">
        <v>0</v>
      </c>
      <c r="F102" s="210">
        <f t="shared" si="2"/>
        <v>0</v>
      </c>
      <c r="G102" s="210">
        <f t="shared" si="3"/>
        <v>0</v>
      </c>
    </row>
    <row r="103" spans="1:7" ht="90">
      <c r="A103" s="171" t="s">
        <v>1540</v>
      </c>
      <c r="B103" s="172">
        <v>1</v>
      </c>
      <c r="C103" s="172" t="s">
        <v>85</v>
      </c>
      <c r="D103" s="210">
        <v>0</v>
      </c>
      <c r="E103" s="210">
        <v>0</v>
      </c>
      <c r="F103" s="210">
        <f t="shared" si="2"/>
        <v>0</v>
      </c>
      <c r="G103" s="210">
        <f t="shared" si="3"/>
        <v>0</v>
      </c>
    </row>
    <row r="104" spans="1:7" ht="30">
      <c r="A104" s="171" t="s">
        <v>1541</v>
      </c>
      <c r="B104" s="172">
        <v>2</v>
      </c>
      <c r="C104" s="172" t="s">
        <v>142</v>
      </c>
      <c r="D104" s="210">
        <v>0</v>
      </c>
      <c r="E104" s="210">
        <v>0</v>
      </c>
      <c r="F104" s="210">
        <f t="shared" si="2"/>
        <v>0</v>
      </c>
      <c r="G104" s="210">
        <f t="shared" si="3"/>
        <v>0</v>
      </c>
    </row>
    <row r="105" spans="1:7" ht="30">
      <c r="A105" s="171" t="s">
        <v>1542</v>
      </c>
      <c r="B105" s="172">
        <v>1</v>
      </c>
      <c r="C105" s="172" t="s">
        <v>142</v>
      </c>
      <c r="D105" s="210">
        <v>0</v>
      </c>
      <c r="E105" s="210">
        <v>0</v>
      </c>
      <c r="F105" s="210">
        <f t="shared" si="2"/>
        <v>0</v>
      </c>
      <c r="G105" s="210">
        <f t="shared" si="3"/>
        <v>0</v>
      </c>
    </row>
    <row r="106" spans="1:7" ht="75">
      <c r="A106" s="171" t="s">
        <v>1543</v>
      </c>
      <c r="B106" s="172">
        <v>1</v>
      </c>
      <c r="C106" s="172" t="s">
        <v>142</v>
      </c>
      <c r="D106" s="217">
        <v>0</v>
      </c>
      <c r="E106" s="217">
        <v>0</v>
      </c>
      <c r="F106" s="210">
        <f t="shared" si="2"/>
        <v>0</v>
      </c>
      <c r="G106" s="210">
        <f t="shared" si="3"/>
        <v>0</v>
      </c>
    </row>
    <row r="107" spans="1:7" ht="75">
      <c r="A107" s="171" t="s">
        <v>1544</v>
      </c>
      <c r="B107" s="172">
        <v>2</v>
      </c>
      <c r="C107" s="172" t="s">
        <v>142</v>
      </c>
      <c r="D107" s="217">
        <v>0</v>
      </c>
      <c r="E107" s="217">
        <v>0</v>
      </c>
      <c r="F107" s="210">
        <f t="shared" si="2"/>
        <v>0</v>
      </c>
      <c r="G107" s="210">
        <f t="shared" si="3"/>
        <v>0</v>
      </c>
    </row>
    <row r="108" spans="1:7" ht="75">
      <c r="A108" s="171" t="s">
        <v>1545</v>
      </c>
      <c r="B108" s="172">
        <v>6</v>
      </c>
      <c r="C108" s="172" t="s">
        <v>142</v>
      </c>
      <c r="D108" s="210">
        <v>0</v>
      </c>
      <c r="E108" s="210">
        <v>0</v>
      </c>
      <c r="F108" s="210">
        <f t="shared" si="2"/>
        <v>0</v>
      </c>
      <c r="G108" s="210">
        <f t="shared" si="3"/>
        <v>0</v>
      </c>
    </row>
    <row r="109" spans="1:7">
      <c r="A109" s="171" t="s">
        <v>1546</v>
      </c>
      <c r="B109" s="172">
        <v>30</v>
      </c>
      <c r="C109" s="172" t="s">
        <v>142</v>
      </c>
      <c r="D109" s="210">
        <v>0</v>
      </c>
      <c r="E109" s="210">
        <v>0</v>
      </c>
      <c r="F109" s="210">
        <f t="shared" si="2"/>
        <v>0</v>
      </c>
      <c r="G109" s="210">
        <f t="shared" si="3"/>
        <v>0</v>
      </c>
    </row>
    <row r="110" spans="1:7">
      <c r="A110" s="171" t="s">
        <v>1547</v>
      </c>
      <c r="B110" s="172">
        <v>9</v>
      </c>
      <c r="C110" s="172" t="s">
        <v>142</v>
      </c>
      <c r="D110" s="210">
        <v>0</v>
      </c>
      <c r="E110" s="210">
        <v>0</v>
      </c>
      <c r="F110" s="210">
        <f t="shared" si="2"/>
        <v>0</v>
      </c>
      <c r="G110" s="210">
        <f t="shared" si="3"/>
        <v>0</v>
      </c>
    </row>
    <row r="111" spans="1:7">
      <c r="A111" s="171" t="s">
        <v>1548</v>
      </c>
      <c r="B111" s="172">
        <v>26</v>
      </c>
      <c r="C111" s="172" t="s">
        <v>142</v>
      </c>
      <c r="D111" s="210">
        <v>0</v>
      </c>
      <c r="E111" s="210">
        <v>0</v>
      </c>
      <c r="F111" s="210">
        <f t="shared" si="2"/>
        <v>0</v>
      </c>
      <c r="G111" s="210">
        <f t="shared" si="3"/>
        <v>0</v>
      </c>
    </row>
    <row r="112" spans="1:7" ht="30">
      <c r="A112" s="171" t="s">
        <v>1549</v>
      </c>
      <c r="B112" s="172">
        <v>100</v>
      </c>
      <c r="C112" s="172" t="s">
        <v>1387</v>
      </c>
      <c r="D112" s="210">
        <v>0</v>
      </c>
      <c r="E112" s="210">
        <v>0</v>
      </c>
      <c r="F112" s="210">
        <f t="shared" si="2"/>
        <v>0</v>
      </c>
      <c r="G112" s="210">
        <f t="shared" si="3"/>
        <v>0</v>
      </c>
    </row>
    <row r="113" spans="1:7" ht="45">
      <c r="A113" s="171" t="s">
        <v>1550</v>
      </c>
      <c r="B113" s="172">
        <v>1</v>
      </c>
      <c r="C113" s="172" t="s">
        <v>1551</v>
      </c>
      <c r="D113" s="210">
        <v>0</v>
      </c>
      <c r="E113" s="210">
        <v>0</v>
      </c>
      <c r="F113" s="210">
        <f t="shared" si="2"/>
        <v>0</v>
      </c>
      <c r="G113" s="210">
        <f t="shared" si="3"/>
        <v>0</v>
      </c>
    </row>
    <row r="114" spans="1:7" ht="18.75" customHeight="1">
      <c r="A114" s="171" t="s">
        <v>1552</v>
      </c>
      <c r="B114" s="172">
        <v>1</v>
      </c>
      <c r="C114" s="172" t="s">
        <v>142</v>
      </c>
      <c r="D114" s="210">
        <v>0</v>
      </c>
      <c r="E114" s="210">
        <v>0</v>
      </c>
      <c r="F114" s="210">
        <f t="shared" si="2"/>
        <v>0</v>
      </c>
      <c r="G114" s="210">
        <f t="shared" si="3"/>
        <v>0</v>
      </c>
    </row>
    <row r="116" spans="1:7">
      <c r="F116" s="210">
        <f>SUM(F2:F115)</f>
        <v>0</v>
      </c>
      <c r="G116" s="210">
        <f>SUM(G2:G115)</f>
        <v>0</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dimension ref="A1:G9"/>
  <sheetViews>
    <sheetView workbookViewId="0">
      <selection activeCell="A13" sqref="A13"/>
    </sheetView>
  </sheetViews>
  <sheetFormatPr defaultRowHeight="15"/>
  <cols>
    <col min="1" max="1" width="47.5703125" style="172" customWidth="1"/>
    <col min="2" max="256" width="9.140625" style="172"/>
    <col min="257" max="257" width="47.5703125" style="172" customWidth="1"/>
    <col min="258" max="512" width="9.140625" style="172"/>
    <col min="513" max="513" width="47.5703125" style="172" customWidth="1"/>
    <col min="514" max="768" width="9.140625" style="172"/>
    <col min="769" max="769" width="47.5703125" style="172" customWidth="1"/>
    <col min="770" max="1024" width="9.140625" style="172"/>
    <col min="1025" max="1025" width="47.5703125" style="172" customWidth="1"/>
    <col min="1026" max="1280" width="9.140625" style="172"/>
    <col min="1281" max="1281" width="47.5703125" style="172" customWidth="1"/>
    <col min="1282" max="1536" width="9.140625" style="172"/>
    <col min="1537" max="1537" width="47.5703125" style="172" customWidth="1"/>
    <col min="1538" max="1792" width="9.140625" style="172"/>
    <col min="1793" max="1793" width="47.5703125" style="172" customWidth="1"/>
    <col min="1794" max="2048" width="9.140625" style="172"/>
    <col min="2049" max="2049" width="47.5703125" style="172" customWidth="1"/>
    <col min="2050" max="2304" width="9.140625" style="172"/>
    <col min="2305" max="2305" width="47.5703125" style="172" customWidth="1"/>
    <col min="2306" max="2560" width="9.140625" style="172"/>
    <col min="2561" max="2561" width="47.5703125" style="172" customWidth="1"/>
    <col min="2562" max="2816" width="9.140625" style="172"/>
    <col min="2817" max="2817" width="47.5703125" style="172" customWidth="1"/>
    <col min="2818" max="3072" width="9.140625" style="172"/>
    <col min="3073" max="3073" width="47.5703125" style="172" customWidth="1"/>
    <col min="3074" max="3328" width="9.140625" style="172"/>
    <col min="3329" max="3329" width="47.5703125" style="172" customWidth="1"/>
    <col min="3330" max="3584" width="9.140625" style="172"/>
    <col min="3585" max="3585" width="47.5703125" style="172" customWidth="1"/>
    <col min="3586" max="3840" width="9.140625" style="172"/>
    <col min="3841" max="3841" width="47.5703125" style="172" customWidth="1"/>
    <col min="3842" max="4096" width="9.140625" style="172"/>
    <col min="4097" max="4097" width="47.5703125" style="172" customWidth="1"/>
    <col min="4098" max="4352" width="9.140625" style="172"/>
    <col min="4353" max="4353" width="47.5703125" style="172" customWidth="1"/>
    <col min="4354" max="4608" width="9.140625" style="172"/>
    <col min="4609" max="4609" width="47.5703125" style="172" customWidth="1"/>
    <col min="4610" max="4864" width="9.140625" style="172"/>
    <col min="4865" max="4865" width="47.5703125" style="172" customWidth="1"/>
    <col min="4866" max="5120" width="9.140625" style="172"/>
    <col min="5121" max="5121" width="47.5703125" style="172" customWidth="1"/>
    <col min="5122" max="5376" width="9.140625" style="172"/>
    <col min="5377" max="5377" width="47.5703125" style="172" customWidth="1"/>
    <col min="5378" max="5632" width="9.140625" style="172"/>
    <col min="5633" max="5633" width="47.5703125" style="172" customWidth="1"/>
    <col min="5634" max="5888" width="9.140625" style="172"/>
    <col min="5889" max="5889" width="47.5703125" style="172" customWidth="1"/>
    <col min="5890" max="6144" width="9.140625" style="172"/>
    <col min="6145" max="6145" width="47.5703125" style="172" customWidth="1"/>
    <col min="6146" max="6400" width="9.140625" style="172"/>
    <col min="6401" max="6401" width="47.5703125" style="172" customWidth="1"/>
    <col min="6402" max="6656" width="9.140625" style="172"/>
    <col min="6657" max="6657" width="47.5703125" style="172" customWidth="1"/>
    <col min="6658" max="6912" width="9.140625" style="172"/>
    <col min="6913" max="6913" width="47.5703125" style="172" customWidth="1"/>
    <col min="6914" max="7168" width="9.140625" style="172"/>
    <col min="7169" max="7169" width="47.5703125" style="172" customWidth="1"/>
    <col min="7170" max="7424" width="9.140625" style="172"/>
    <col min="7425" max="7425" width="47.5703125" style="172" customWidth="1"/>
    <col min="7426" max="7680" width="9.140625" style="172"/>
    <col min="7681" max="7681" width="47.5703125" style="172" customWidth="1"/>
    <col min="7682" max="7936" width="9.140625" style="172"/>
    <col min="7937" max="7937" width="47.5703125" style="172" customWidth="1"/>
    <col min="7938" max="8192" width="9.140625" style="172"/>
    <col min="8193" max="8193" width="47.5703125" style="172" customWidth="1"/>
    <col min="8194" max="8448" width="9.140625" style="172"/>
    <col min="8449" max="8449" width="47.5703125" style="172" customWidth="1"/>
    <col min="8450" max="8704" width="9.140625" style="172"/>
    <col min="8705" max="8705" width="47.5703125" style="172" customWidth="1"/>
    <col min="8706" max="8960" width="9.140625" style="172"/>
    <col min="8961" max="8961" width="47.5703125" style="172" customWidth="1"/>
    <col min="8962" max="9216" width="9.140625" style="172"/>
    <col min="9217" max="9217" width="47.5703125" style="172" customWidth="1"/>
    <col min="9218" max="9472" width="9.140625" style="172"/>
    <col min="9473" max="9473" width="47.5703125" style="172" customWidth="1"/>
    <col min="9474" max="9728" width="9.140625" style="172"/>
    <col min="9729" max="9729" width="47.5703125" style="172" customWidth="1"/>
    <col min="9730" max="9984" width="9.140625" style="172"/>
    <col min="9985" max="9985" width="47.5703125" style="172" customWidth="1"/>
    <col min="9986" max="10240" width="9.140625" style="172"/>
    <col min="10241" max="10241" width="47.5703125" style="172" customWidth="1"/>
    <col min="10242" max="10496" width="9.140625" style="172"/>
    <col min="10497" max="10497" width="47.5703125" style="172" customWidth="1"/>
    <col min="10498" max="10752" width="9.140625" style="172"/>
    <col min="10753" max="10753" width="47.5703125" style="172" customWidth="1"/>
    <col min="10754" max="11008" width="9.140625" style="172"/>
    <col min="11009" max="11009" width="47.5703125" style="172" customWidth="1"/>
    <col min="11010" max="11264" width="9.140625" style="172"/>
    <col min="11265" max="11265" width="47.5703125" style="172" customWidth="1"/>
    <col min="11266" max="11520" width="9.140625" style="172"/>
    <col min="11521" max="11521" width="47.5703125" style="172" customWidth="1"/>
    <col min="11522" max="11776" width="9.140625" style="172"/>
    <col min="11777" max="11777" width="47.5703125" style="172" customWidth="1"/>
    <col min="11778" max="12032" width="9.140625" style="172"/>
    <col min="12033" max="12033" width="47.5703125" style="172" customWidth="1"/>
    <col min="12034" max="12288" width="9.140625" style="172"/>
    <col min="12289" max="12289" width="47.5703125" style="172" customWidth="1"/>
    <col min="12290" max="12544" width="9.140625" style="172"/>
    <col min="12545" max="12545" width="47.5703125" style="172" customWidth="1"/>
    <col min="12546" max="12800" width="9.140625" style="172"/>
    <col min="12801" max="12801" width="47.5703125" style="172" customWidth="1"/>
    <col min="12802" max="13056" width="9.140625" style="172"/>
    <col min="13057" max="13057" width="47.5703125" style="172" customWidth="1"/>
    <col min="13058" max="13312" width="9.140625" style="172"/>
    <col min="13313" max="13313" width="47.5703125" style="172" customWidth="1"/>
    <col min="13314" max="13568" width="9.140625" style="172"/>
    <col min="13569" max="13569" width="47.5703125" style="172" customWidth="1"/>
    <col min="13570" max="13824" width="9.140625" style="172"/>
    <col min="13825" max="13825" width="47.5703125" style="172" customWidth="1"/>
    <col min="13826" max="14080" width="9.140625" style="172"/>
    <col min="14081" max="14081" width="47.5703125" style="172" customWidth="1"/>
    <col min="14082" max="14336" width="9.140625" style="172"/>
    <col min="14337" max="14337" width="47.5703125" style="172" customWidth="1"/>
    <col min="14338" max="14592" width="9.140625" style="172"/>
    <col min="14593" max="14593" width="47.5703125" style="172" customWidth="1"/>
    <col min="14594" max="14848" width="9.140625" style="172"/>
    <col min="14849" max="14849" width="47.5703125" style="172" customWidth="1"/>
    <col min="14850" max="15104" width="9.140625" style="172"/>
    <col min="15105" max="15105" width="47.5703125" style="172" customWidth="1"/>
    <col min="15106" max="15360" width="9.140625" style="172"/>
    <col min="15361" max="15361" width="47.5703125" style="172" customWidth="1"/>
    <col min="15362" max="15616" width="9.140625" style="172"/>
    <col min="15617" max="15617" width="47.5703125" style="172" customWidth="1"/>
    <col min="15618" max="15872" width="9.140625" style="172"/>
    <col min="15873" max="15873" width="47.5703125" style="172" customWidth="1"/>
    <col min="15874" max="16128" width="9.140625" style="172"/>
    <col min="16129" max="16129" width="47.5703125" style="172" customWidth="1"/>
    <col min="16130" max="16384" width="9.140625" style="172"/>
  </cols>
  <sheetData>
    <row r="1" spans="1:7">
      <c r="A1" s="207" t="s">
        <v>1210</v>
      </c>
      <c r="B1" s="208" t="s">
        <v>66</v>
      </c>
      <c r="C1" s="208" t="s">
        <v>913</v>
      </c>
      <c r="D1" s="209" t="s">
        <v>69</v>
      </c>
      <c r="E1" s="209" t="s">
        <v>1211</v>
      </c>
      <c r="F1" s="209" t="s">
        <v>916</v>
      </c>
      <c r="G1" s="209" t="s">
        <v>1212</v>
      </c>
    </row>
    <row r="2" spans="1:7">
      <c r="A2" s="207" t="s">
        <v>43</v>
      </c>
      <c r="B2" s="208"/>
      <c r="C2" s="208"/>
      <c r="D2" s="209"/>
      <c r="E2" s="209"/>
      <c r="F2" s="209"/>
      <c r="G2" s="209"/>
    </row>
    <row r="3" spans="1:7" ht="165">
      <c r="A3" s="218" t="s">
        <v>1553</v>
      </c>
      <c r="B3" s="218">
        <v>1</v>
      </c>
      <c r="C3" s="219" t="s">
        <v>142</v>
      </c>
      <c r="D3" s="217">
        <v>0</v>
      </c>
      <c r="E3" s="217">
        <v>0</v>
      </c>
      <c r="F3" s="210">
        <f>B3*D3</f>
        <v>0</v>
      </c>
      <c r="G3" s="210">
        <f>B3*E3</f>
        <v>0</v>
      </c>
    </row>
    <row r="4" spans="1:7">
      <c r="A4" s="218" t="s">
        <v>1554</v>
      </c>
      <c r="B4" s="218">
        <v>1</v>
      </c>
      <c r="C4" s="219" t="s">
        <v>142</v>
      </c>
      <c r="D4" s="217">
        <v>0</v>
      </c>
      <c r="E4" s="217">
        <v>0</v>
      </c>
      <c r="F4" s="210">
        <f>B4*D4</f>
        <v>0</v>
      </c>
      <c r="G4" s="210">
        <f>B4*E4</f>
        <v>0</v>
      </c>
    </row>
    <row r="5" spans="1:7" ht="30">
      <c r="A5" s="171" t="s">
        <v>1555</v>
      </c>
      <c r="B5" s="172">
        <v>1</v>
      </c>
      <c r="C5" s="172" t="s">
        <v>142</v>
      </c>
      <c r="D5" s="217">
        <v>0</v>
      </c>
      <c r="E5" s="217">
        <v>0</v>
      </c>
      <c r="F5" s="210">
        <f>B5*D5</f>
        <v>0</v>
      </c>
      <c r="G5" s="210">
        <f>B5*E5</f>
        <v>0</v>
      </c>
    </row>
    <row r="6" spans="1:7" ht="30">
      <c r="A6" s="171" t="s">
        <v>1556</v>
      </c>
      <c r="B6" s="172">
        <v>1</v>
      </c>
      <c r="C6" s="172" t="s">
        <v>142</v>
      </c>
      <c r="D6" s="217">
        <v>0</v>
      </c>
      <c r="E6" s="217">
        <v>0</v>
      </c>
      <c r="F6" s="210">
        <f>B6*D6</f>
        <v>0</v>
      </c>
      <c r="G6" s="210">
        <f>B6*E6</f>
        <v>0</v>
      </c>
    </row>
    <row r="7" spans="1:7" ht="30">
      <c r="A7" s="171" t="s">
        <v>1557</v>
      </c>
      <c r="B7" s="172">
        <v>1</v>
      </c>
      <c r="C7" s="172" t="s">
        <v>142</v>
      </c>
      <c r="D7" s="217">
        <v>0</v>
      </c>
      <c r="E7" s="217">
        <v>0</v>
      </c>
      <c r="F7" s="210">
        <f>B7*D7</f>
        <v>0</v>
      </c>
      <c r="G7" s="210">
        <f>B7*E7</f>
        <v>0</v>
      </c>
    </row>
    <row r="8" spans="1:7">
      <c r="D8" s="210"/>
      <c r="E8" s="210"/>
      <c r="F8" s="210"/>
      <c r="G8" s="210"/>
    </row>
    <row r="9" spans="1:7">
      <c r="D9" s="210"/>
      <c r="E9" s="210"/>
      <c r="F9" s="210">
        <f>SUM(F2:F8)</f>
        <v>0</v>
      </c>
      <c r="G9" s="210">
        <f>SUM(G2:G8)</f>
        <v>0</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dimension ref="A1:G12"/>
  <sheetViews>
    <sheetView workbookViewId="0">
      <selection activeCell="J23" sqref="J23"/>
    </sheetView>
  </sheetViews>
  <sheetFormatPr defaultRowHeight="15"/>
  <cols>
    <col min="1" max="1" width="40.7109375" style="172" customWidth="1"/>
    <col min="2" max="2" width="6.85546875" style="172" customWidth="1"/>
    <col min="3" max="3" width="5.42578125" style="172" customWidth="1"/>
    <col min="4" max="5" width="9.140625" style="172"/>
    <col min="6" max="6" width="10.5703125" style="172" customWidth="1"/>
    <col min="7" max="256" width="9.140625" style="172"/>
    <col min="257" max="257" width="40.7109375" style="172" customWidth="1"/>
    <col min="258" max="258" width="6.85546875" style="172" customWidth="1"/>
    <col min="259" max="259" width="5.42578125" style="172" customWidth="1"/>
    <col min="260" max="261" width="9.140625" style="172"/>
    <col min="262" max="262" width="10.5703125" style="172" customWidth="1"/>
    <col min="263" max="512" width="9.140625" style="172"/>
    <col min="513" max="513" width="40.7109375" style="172" customWidth="1"/>
    <col min="514" max="514" width="6.85546875" style="172" customWidth="1"/>
    <col min="515" max="515" width="5.42578125" style="172" customWidth="1"/>
    <col min="516" max="517" width="9.140625" style="172"/>
    <col min="518" max="518" width="10.5703125" style="172" customWidth="1"/>
    <col min="519" max="768" width="9.140625" style="172"/>
    <col min="769" max="769" width="40.7109375" style="172" customWidth="1"/>
    <col min="770" max="770" width="6.85546875" style="172" customWidth="1"/>
    <col min="771" max="771" width="5.42578125" style="172" customWidth="1"/>
    <col min="772" max="773" width="9.140625" style="172"/>
    <col min="774" max="774" width="10.5703125" style="172" customWidth="1"/>
    <col min="775" max="1024" width="9.140625" style="172"/>
    <col min="1025" max="1025" width="40.7109375" style="172" customWidth="1"/>
    <col min="1026" max="1026" width="6.85546875" style="172" customWidth="1"/>
    <col min="1027" max="1027" width="5.42578125" style="172" customWidth="1"/>
    <col min="1028" max="1029" width="9.140625" style="172"/>
    <col min="1030" max="1030" width="10.5703125" style="172" customWidth="1"/>
    <col min="1031" max="1280" width="9.140625" style="172"/>
    <col min="1281" max="1281" width="40.7109375" style="172" customWidth="1"/>
    <col min="1282" max="1282" width="6.85546875" style="172" customWidth="1"/>
    <col min="1283" max="1283" width="5.42578125" style="172" customWidth="1"/>
    <col min="1284" max="1285" width="9.140625" style="172"/>
    <col min="1286" max="1286" width="10.5703125" style="172" customWidth="1"/>
    <col min="1287" max="1536" width="9.140625" style="172"/>
    <col min="1537" max="1537" width="40.7109375" style="172" customWidth="1"/>
    <col min="1538" max="1538" width="6.85546875" style="172" customWidth="1"/>
    <col min="1539" max="1539" width="5.42578125" style="172" customWidth="1"/>
    <col min="1540" max="1541" width="9.140625" style="172"/>
    <col min="1542" max="1542" width="10.5703125" style="172" customWidth="1"/>
    <col min="1543" max="1792" width="9.140625" style="172"/>
    <col min="1793" max="1793" width="40.7109375" style="172" customWidth="1"/>
    <col min="1794" max="1794" width="6.85546875" style="172" customWidth="1"/>
    <col min="1795" max="1795" width="5.42578125" style="172" customWidth="1"/>
    <col min="1796" max="1797" width="9.140625" style="172"/>
    <col min="1798" max="1798" width="10.5703125" style="172" customWidth="1"/>
    <col min="1799" max="2048" width="9.140625" style="172"/>
    <col min="2049" max="2049" width="40.7109375" style="172" customWidth="1"/>
    <col min="2050" max="2050" width="6.85546875" style="172" customWidth="1"/>
    <col min="2051" max="2051" width="5.42578125" style="172" customWidth="1"/>
    <col min="2052" max="2053" width="9.140625" style="172"/>
    <col min="2054" max="2054" width="10.5703125" style="172" customWidth="1"/>
    <col min="2055" max="2304" width="9.140625" style="172"/>
    <col min="2305" max="2305" width="40.7109375" style="172" customWidth="1"/>
    <col min="2306" max="2306" width="6.85546875" style="172" customWidth="1"/>
    <col min="2307" max="2307" width="5.42578125" style="172" customWidth="1"/>
    <col min="2308" max="2309" width="9.140625" style="172"/>
    <col min="2310" max="2310" width="10.5703125" style="172" customWidth="1"/>
    <col min="2311" max="2560" width="9.140625" style="172"/>
    <col min="2561" max="2561" width="40.7109375" style="172" customWidth="1"/>
    <col min="2562" max="2562" width="6.85546875" style="172" customWidth="1"/>
    <col min="2563" max="2563" width="5.42578125" style="172" customWidth="1"/>
    <col min="2564" max="2565" width="9.140625" style="172"/>
    <col min="2566" max="2566" width="10.5703125" style="172" customWidth="1"/>
    <col min="2567" max="2816" width="9.140625" style="172"/>
    <col min="2817" max="2817" width="40.7109375" style="172" customWidth="1"/>
    <col min="2818" max="2818" width="6.85546875" style="172" customWidth="1"/>
    <col min="2819" max="2819" width="5.42578125" style="172" customWidth="1"/>
    <col min="2820" max="2821" width="9.140625" style="172"/>
    <col min="2822" max="2822" width="10.5703125" style="172" customWidth="1"/>
    <col min="2823" max="3072" width="9.140625" style="172"/>
    <col min="3073" max="3073" width="40.7109375" style="172" customWidth="1"/>
    <col min="3074" max="3074" width="6.85546875" style="172" customWidth="1"/>
    <col min="3075" max="3075" width="5.42578125" style="172" customWidth="1"/>
    <col min="3076" max="3077" width="9.140625" style="172"/>
    <col min="3078" max="3078" width="10.5703125" style="172" customWidth="1"/>
    <col min="3079" max="3328" width="9.140625" style="172"/>
    <col min="3329" max="3329" width="40.7109375" style="172" customWidth="1"/>
    <col min="3330" max="3330" width="6.85546875" style="172" customWidth="1"/>
    <col min="3331" max="3331" width="5.42578125" style="172" customWidth="1"/>
    <col min="3332" max="3333" width="9.140625" style="172"/>
    <col min="3334" max="3334" width="10.5703125" style="172" customWidth="1"/>
    <col min="3335" max="3584" width="9.140625" style="172"/>
    <col min="3585" max="3585" width="40.7109375" style="172" customWidth="1"/>
    <col min="3586" max="3586" width="6.85546875" style="172" customWidth="1"/>
    <col min="3587" max="3587" width="5.42578125" style="172" customWidth="1"/>
    <col min="3588" max="3589" width="9.140625" style="172"/>
    <col min="3590" max="3590" width="10.5703125" style="172" customWidth="1"/>
    <col min="3591" max="3840" width="9.140625" style="172"/>
    <col min="3841" max="3841" width="40.7109375" style="172" customWidth="1"/>
    <col min="3842" max="3842" width="6.85546875" style="172" customWidth="1"/>
    <col min="3843" max="3843" width="5.42578125" style="172" customWidth="1"/>
    <col min="3844" max="3845" width="9.140625" style="172"/>
    <col min="3846" max="3846" width="10.5703125" style="172" customWidth="1"/>
    <col min="3847" max="4096" width="9.140625" style="172"/>
    <col min="4097" max="4097" width="40.7109375" style="172" customWidth="1"/>
    <col min="4098" max="4098" width="6.85546875" style="172" customWidth="1"/>
    <col min="4099" max="4099" width="5.42578125" style="172" customWidth="1"/>
    <col min="4100" max="4101" width="9.140625" style="172"/>
    <col min="4102" max="4102" width="10.5703125" style="172" customWidth="1"/>
    <col min="4103" max="4352" width="9.140625" style="172"/>
    <col min="4353" max="4353" width="40.7109375" style="172" customWidth="1"/>
    <col min="4354" max="4354" width="6.85546875" style="172" customWidth="1"/>
    <col min="4355" max="4355" width="5.42578125" style="172" customWidth="1"/>
    <col min="4356" max="4357" width="9.140625" style="172"/>
    <col min="4358" max="4358" width="10.5703125" style="172" customWidth="1"/>
    <col min="4359" max="4608" width="9.140625" style="172"/>
    <col min="4609" max="4609" width="40.7109375" style="172" customWidth="1"/>
    <col min="4610" max="4610" width="6.85546875" style="172" customWidth="1"/>
    <col min="4611" max="4611" width="5.42578125" style="172" customWidth="1"/>
    <col min="4612" max="4613" width="9.140625" style="172"/>
    <col min="4614" max="4614" width="10.5703125" style="172" customWidth="1"/>
    <col min="4615" max="4864" width="9.140625" style="172"/>
    <col min="4865" max="4865" width="40.7109375" style="172" customWidth="1"/>
    <col min="4866" max="4866" width="6.85546875" style="172" customWidth="1"/>
    <col min="4867" max="4867" width="5.42578125" style="172" customWidth="1"/>
    <col min="4868" max="4869" width="9.140625" style="172"/>
    <col min="4870" max="4870" width="10.5703125" style="172" customWidth="1"/>
    <col min="4871" max="5120" width="9.140625" style="172"/>
    <col min="5121" max="5121" width="40.7109375" style="172" customWidth="1"/>
    <col min="5122" max="5122" width="6.85546875" style="172" customWidth="1"/>
    <col min="5123" max="5123" width="5.42578125" style="172" customWidth="1"/>
    <col min="5124" max="5125" width="9.140625" style="172"/>
    <col min="5126" max="5126" width="10.5703125" style="172" customWidth="1"/>
    <col min="5127" max="5376" width="9.140625" style="172"/>
    <col min="5377" max="5377" width="40.7109375" style="172" customWidth="1"/>
    <col min="5378" max="5378" width="6.85546875" style="172" customWidth="1"/>
    <col min="5379" max="5379" width="5.42578125" style="172" customWidth="1"/>
    <col min="5380" max="5381" width="9.140625" style="172"/>
    <col min="5382" max="5382" width="10.5703125" style="172" customWidth="1"/>
    <col min="5383" max="5632" width="9.140625" style="172"/>
    <col min="5633" max="5633" width="40.7109375" style="172" customWidth="1"/>
    <col min="5634" max="5634" width="6.85546875" style="172" customWidth="1"/>
    <col min="5635" max="5635" width="5.42578125" style="172" customWidth="1"/>
    <col min="5636" max="5637" width="9.140625" style="172"/>
    <col min="5638" max="5638" width="10.5703125" style="172" customWidth="1"/>
    <col min="5639" max="5888" width="9.140625" style="172"/>
    <col min="5889" max="5889" width="40.7109375" style="172" customWidth="1"/>
    <col min="5890" max="5890" width="6.85546875" style="172" customWidth="1"/>
    <col min="5891" max="5891" width="5.42578125" style="172" customWidth="1"/>
    <col min="5892" max="5893" width="9.140625" style="172"/>
    <col min="5894" max="5894" width="10.5703125" style="172" customWidth="1"/>
    <col min="5895" max="6144" width="9.140625" style="172"/>
    <col min="6145" max="6145" width="40.7109375" style="172" customWidth="1"/>
    <col min="6146" max="6146" width="6.85546875" style="172" customWidth="1"/>
    <col min="6147" max="6147" width="5.42578125" style="172" customWidth="1"/>
    <col min="6148" max="6149" width="9.140625" style="172"/>
    <col min="6150" max="6150" width="10.5703125" style="172" customWidth="1"/>
    <col min="6151" max="6400" width="9.140625" style="172"/>
    <col min="6401" max="6401" width="40.7109375" style="172" customWidth="1"/>
    <col min="6402" max="6402" width="6.85546875" style="172" customWidth="1"/>
    <col min="6403" max="6403" width="5.42578125" style="172" customWidth="1"/>
    <col min="6404" max="6405" width="9.140625" style="172"/>
    <col min="6406" max="6406" width="10.5703125" style="172" customWidth="1"/>
    <col min="6407" max="6656" width="9.140625" style="172"/>
    <col min="6657" max="6657" width="40.7109375" style="172" customWidth="1"/>
    <col min="6658" max="6658" width="6.85546875" style="172" customWidth="1"/>
    <col min="6659" max="6659" width="5.42578125" style="172" customWidth="1"/>
    <col min="6660" max="6661" width="9.140625" style="172"/>
    <col min="6662" max="6662" width="10.5703125" style="172" customWidth="1"/>
    <col min="6663" max="6912" width="9.140625" style="172"/>
    <col min="6913" max="6913" width="40.7109375" style="172" customWidth="1"/>
    <col min="6914" max="6914" width="6.85546875" style="172" customWidth="1"/>
    <col min="6915" max="6915" width="5.42578125" style="172" customWidth="1"/>
    <col min="6916" max="6917" width="9.140625" style="172"/>
    <col min="6918" max="6918" width="10.5703125" style="172" customWidth="1"/>
    <col min="6919" max="7168" width="9.140625" style="172"/>
    <col min="7169" max="7169" width="40.7109375" style="172" customWidth="1"/>
    <col min="7170" max="7170" width="6.85546875" style="172" customWidth="1"/>
    <col min="7171" max="7171" width="5.42578125" style="172" customWidth="1"/>
    <col min="7172" max="7173" width="9.140625" style="172"/>
    <col min="7174" max="7174" width="10.5703125" style="172" customWidth="1"/>
    <col min="7175" max="7424" width="9.140625" style="172"/>
    <col min="7425" max="7425" width="40.7109375" style="172" customWidth="1"/>
    <col min="7426" max="7426" width="6.85546875" style="172" customWidth="1"/>
    <col min="7427" max="7427" width="5.42578125" style="172" customWidth="1"/>
    <col min="7428" max="7429" width="9.140625" style="172"/>
    <col min="7430" max="7430" width="10.5703125" style="172" customWidth="1"/>
    <col min="7431" max="7680" width="9.140625" style="172"/>
    <col min="7681" max="7681" width="40.7109375" style="172" customWidth="1"/>
    <col min="7682" max="7682" width="6.85546875" style="172" customWidth="1"/>
    <col min="7683" max="7683" width="5.42578125" style="172" customWidth="1"/>
    <col min="7684" max="7685" width="9.140625" style="172"/>
    <col min="7686" max="7686" width="10.5703125" style="172" customWidth="1"/>
    <col min="7687" max="7936" width="9.140625" style="172"/>
    <col min="7937" max="7937" width="40.7109375" style="172" customWidth="1"/>
    <col min="7938" max="7938" width="6.85546875" style="172" customWidth="1"/>
    <col min="7939" max="7939" width="5.42578125" style="172" customWidth="1"/>
    <col min="7940" max="7941" width="9.140625" style="172"/>
    <col min="7942" max="7942" width="10.5703125" style="172" customWidth="1"/>
    <col min="7943" max="8192" width="9.140625" style="172"/>
    <col min="8193" max="8193" width="40.7109375" style="172" customWidth="1"/>
    <col min="8194" max="8194" width="6.85546875" style="172" customWidth="1"/>
    <col min="8195" max="8195" width="5.42578125" style="172" customWidth="1"/>
    <col min="8196" max="8197" width="9.140625" style="172"/>
    <col min="8198" max="8198" width="10.5703125" style="172" customWidth="1"/>
    <col min="8199" max="8448" width="9.140625" style="172"/>
    <col min="8449" max="8449" width="40.7109375" style="172" customWidth="1"/>
    <col min="8450" max="8450" width="6.85546875" style="172" customWidth="1"/>
    <col min="8451" max="8451" width="5.42578125" style="172" customWidth="1"/>
    <col min="8452" max="8453" width="9.140625" style="172"/>
    <col min="8454" max="8454" width="10.5703125" style="172" customWidth="1"/>
    <col min="8455" max="8704" width="9.140625" style="172"/>
    <col min="8705" max="8705" width="40.7109375" style="172" customWidth="1"/>
    <col min="8706" max="8706" width="6.85546875" style="172" customWidth="1"/>
    <col min="8707" max="8707" width="5.42578125" style="172" customWidth="1"/>
    <col min="8708" max="8709" width="9.140625" style="172"/>
    <col min="8710" max="8710" width="10.5703125" style="172" customWidth="1"/>
    <col min="8711" max="8960" width="9.140625" style="172"/>
    <col min="8961" max="8961" width="40.7109375" style="172" customWidth="1"/>
    <col min="8962" max="8962" width="6.85546875" style="172" customWidth="1"/>
    <col min="8963" max="8963" width="5.42578125" style="172" customWidth="1"/>
    <col min="8964" max="8965" width="9.140625" style="172"/>
    <col min="8966" max="8966" width="10.5703125" style="172" customWidth="1"/>
    <col min="8967" max="9216" width="9.140625" style="172"/>
    <col min="9217" max="9217" width="40.7109375" style="172" customWidth="1"/>
    <col min="9218" max="9218" width="6.85546875" style="172" customWidth="1"/>
    <col min="9219" max="9219" width="5.42578125" style="172" customWidth="1"/>
    <col min="9220" max="9221" width="9.140625" style="172"/>
    <col min="9222" max="9222" width="10.5703125" style="172" customWidth="1"/>
    <col min="9223" max="9472" width="9.140625" style="172"/>
    <col min="9473" max="9473" width="40.7109375" style="172" customWidth="1"/>
    <col min="9474" max="9474" width="6.85546875" style="172" customWidth="1"/>
    <col min="9475" max="9475" width="5.42578125" style="172" customWidth="1"/>
    <col min="9476" max="9477" width="9.140625" style="172"/>
    <col min="9478" max="9478" width="10.5703125" style="172" customWidth="1"/>
    <col min="9479" max="9728" width="9.140625" style="172"/>
    <col min="9729" max="9729" width="40.7109375" style="172" customWidth="1"/>
    <col min="9730" max="9730" width="6.85546875" style="172" customWidth="1"/>
    <col min="9731" max="9731" width="5.42578125" style="172" customWidth="1"/>
    <col min="9732" max="9733" width="9.140625" style="172"/>
    <col min="9734" max="9734" width="10.5703125" style="172" customWidth="1"/>
    <col min="9735" max="9984" width="9.140625" style="172"/>
    <col min="9985" max="9985" width="40.7109375" style="172" customWidth="1"/>
    <col min="9986" max="9986" width="6.85546875" style="172" customWidth="1"/>
    <col min="9987" max="9987" width="5.42578125" style="172" customWidth="1"/>
    <col min="9988" max="9989" width="9.140625" style="172"/>
    <col min="9990" max="9990" width="10.5703125" style="172" customWidth="1"/>
    <col min="9991" max="10240" width="9.140625" style="172"/>
    <col min="10241" max="10241" width="40.7109375" style="172" customWidth="1"/>
    <col min="10242" max="10242" width="6.85546875" style="172" customWidth="1"/>
    <col min="10243" max="10243" width="5.42578125" style="172" customWidth="1"/>
    <col min="10244" max="10245" width="9.140625" style="172"/>
    <col min="10246" max="10246" width="10.5703125" style="172" customWidth="1"/>
    <col min="10247" max="10496" width="9.140625" style="172"/>
    <col min="10497" max="10497" width="40.7109375" style="172" customWidth="1"/>
    <col min="10498" max="10498" width="6.85546875" style="172" customWidth="1"/>
    <col min="10499" max="10499" width="5.42578125" style="172" customWidth="1"/>
    <col min="10500" max="10501" width="9.140625" style="172"/>
    <col min="10502" max="10502" width="10.5703125" style="172" customWidth="1"/>
    <col min="10503" max="10752" width="9.140625" style="172"/>
    <col min="10753" max="10753" width="40.7109375" style="172" customWidth="1"/>
    <col min="10754" max="10754" width="6.85546875" style="172" customWidth="1"/>
    <col min="10755" max="10755" width="5.42578125" style="172" customWidth="1"/>
    <col min="10756" max="10757" width="9.140625" style="172"/>
    <col min="10758" max="10758" width="10.5703125" style="172" customWidth="1"/>
    <col min="10759" max="11008" width="9.140625" style="172"/>
    <col min="11009" max="11009" width="40.7109375" style="172" customWidth="1"/>
    <col min="11010" max="11010" width="6.85546875" style="172" customWidth="1"/>
    <col min="11011" max="11011" width="5.42578125" style="172" customWidth="1"/>
    <col min="11012" max="11013" width="9.140625" style="172"/>
    <col min="11014" max="11014" width="10.5703125" style="172" customWidth="1"/>
    <col min="11015" max="11264" width="9.140625" style="172"/>
    <col min="11265" max="11265" width="40.7109375" style="172" customWidth="1"/>
    <col min="11266" max="11266" width="6.85546875" style="172" customWidth="1"/>
    <col min="11267" max="11267" width="5.42578125" style="172" customWidth="1"/>
    <col min="11268" max="11269" width="9.140625" style="172"/>
    <col min="11270" max="11270" width="10.5703125" style="172" customWidth="1"/>
    <col min="11271" max="11520" width="9.140625" style="172"/>
    <col min="11521" max="11521" width="40.7109375" style="172" customWidth="1"/>
    <col min="11522" max="11522" width="6.85546875" style="172" customWidth="1"/>
    <col min="11523" max="11523" width="5.42578125" style="172" customWidth="1"/>
    <col min="11524" max="11525" width="9.140625" style="172"/>
    <col min="11526" max="11526" width="10.5703125" style="172" customWidth="1"/>
    <col min="11527" max="11776" width="9.140625" style="172"/>
    <col min="11777" max="11777" width="40.7109375" style="172" customWidth="1"/>
    <col min="11778" max="11778" width="6.85546875" style="172" customWidth="1"/>
    <col min="11779" max="11779" width="5.42578125" style="172" customWidth="1"/>
    <col min="11780" max="11781" width="9.140625" style="172"/>
    <col min="11782" max="11782" width="10.5703125" style="172" customWidth="1"/>
    <col min="11783" max="12032" width="9.140625" style="172"/>
    <col min="12033" max="12033" width="40.7109375" style="172" customWidth="1"/>
    <col min="12034" max="12034" width="6.85546875" style="172" customWidth="1"/>
    <col min="12035" max="12035" width="5.42578125" style="172" customWidth="1"/>
    <col min="12036" max="12037" width="9.140625" style="172"/>
    <col min="12038" max="12038" width="10.5703125" style="172" customWidth="1"/>
    <col min="12039" max="12288" width="9.140625" style="172"/>
    <col min="12289" max="12289" width="40.7109375" style="172" customWidth="1"/>
    <col min="12290" max="12290" width="6.85546875" style="172" customWidth="1"/>
    <col min="12291" max="12291" width="5.42578125" style="172" customWidth="1"/>
    <col min="12292" max="12293" width="9.140625" style="172"/>
    <col min="12294" max="12294" width="10.5703125" style="172" customWidth="1"/>
    <col min="12295" max="12544" width="9.140625" style="172"/>
    <col min="12545" max="12545" width="40.7109375" style="172" customWidth="1"/>
    <col min="12546" max="12546" width="6.85546875" style="172" customWidth="1"/>
    <col min="12547" max="12547" width="5.42578125" style="172" customWidth="1"/>
    <col min="12548" max="12549" width="9.140625" style="172"/>
    <col min="12550" max="12550" width="10.5703125" style="172" customWidth="1"/>
    <col min="12551" max="12800" width="9.140625" style="172"/>
    <col min="12801" max="12801" width="40.7109375" style="172" customWidth="1"/>
    <col min="12802" max="12802" width="6.85546875" style="172" customWidth="1"/>
    <col min="12803" max="12803" width="5.42578125" style="172" customWidth="1"/>
    <col min="12804" max="12805" width="9.140625" style="172"/>
    <col min="12806" max="12806" width="10.5703125" style="172" customWidth="1"/>
    <col min="12807" max="13056" width="9.140625" style="172"/>
    <col min="13057" max="13057" width="40.7109375" style="172" customWidth="1"/>
    <col min="13058" max="13058" width="6.85546875" style="172" customWidth="1"/>
    <col min="13059" max="13059" width="5.42578125" style="172" customWidth="1"/>
    <col min="13060" max="13061" width="9.140625" style="172"/>
    <col min="13062" max="13062" width="10.5703125" style="172" customWidth="1"/>
    <col min="13063" max="13312" width="9.140625" style="172"/>
    <col min="13313" max="13313" width="40.7109375" style="172" customWidth="1"/>
    <col min="13314" max="13314" width="6.85546875" style="172" customWidth="1"/>
    <col min="13315" max="13315" width="5.42578125" style="172" customWidth="1"/>
    <col min="13316" max="13317" width="9.140625" style="172"/>
    <col min="13318" max="13318" width="10.5703125" style="172" customWidth="1"/>
    <col min="13319" max="13568" width="9.140625" style="172"/>
    <col min="13569" max="13569" width="40.7109375" style="172" customWidth="1"/>
    <col min="13570" max="13570" width="6.85546875" style="172" customWidth="1"/>
    <col min="13571" max="13571" width="5.42578125" style="172" customWidth="1"/>
    <col min="13572" max="13573" width="9.140625" style="172"/>
    <col min="13574" max="13574" width="10.5703125" style="172" customWidth="1"/>
    <col min="13575" max="13824" width="9.140625" style="172"/>
    <col min="13825" max="13825" width="40.7109375" style="172" customWidth="1"/>
    <col min="13826" max="13826" width="6.85546875" style="172" customWidth="1"/>
    <col min="13827" max="13827" width="5.42578125" style="172" customWidth="1"/>
    <col min="13828" max="13829" width="9.140625" style="172"/>
    <col min="13830" max="13830" width="10.5703125" style="172" customWidth="1"/>
    <col min="13831" max="14080" width="9.140625" style="172"/>
    <col min="14081" max="14081" width="40.7109375" style="172" customWidth="1"/>
    <col min="14082" max="14082" width="6.85546875" style="172" customWidth="1"/>
    <col min="14083" max="14083" width="5.42578125" style="172" customWidth="1"/>
    <col min="14084" max="14085" width="9.140625" style="172"/>
    <col min="14086" max="14086" width="10.5703125" style="172" customWidth="1"/>
    <col min="14087" max="14336" width="9.140625" style="172"/>
    <col min="14337" max="14337" width="40.7109375" style="172" customWidth="1"/>
    <col min="14338" max="14338" width="6.85546875" style="172" customWidth="1"/>
    <col min="14339" max="14339" width="5.42578125" style="172" customWidth="1"/>
    <col min="14340" max="14341" width="9.140625" style="172"/>
    <col min="14342" max="14342" width="10.5703125" style="172" customWidth="1"/>
    <col min="14343" max="14592" width="9.140625" style="172"/>
    <col min="14593" max="14593" width="40.7109375" style="172" customWidth="1"/>
    <col min="14594" max="14594" width="6.85546875" style="172" customWidth="1"/>
    <col min="14595" max="14595" width="5.42578125" style="172" customWidth="1"/>
    <col min="14596" max="14597" width="9.140625" style="172"/>
    <col min="14598" max="14598" width="10.5703125" style="172" customWidth="1"/>
    <col min="14599" max="14848" width="9.140625" style="172"/>
    <col min="14849" max="14849" width="40.7109375" style="172" customWidth="1"/>
    <col min="14850" max="14850" width="6.85546875" style="172" customWidth="1"/>
    <col min="14851" max="14851" width="5.42578125" style="172" customWidth="1"/>
    <col min="14852" max="14853" width="9.140625" style="172"/>
    <col min="14854" max="14854" width="10.5703125" style="172" customWidth="1"/>
    <col min="14855" max="15104" width="9.140625" style="172"/>
    <col min="15105" max="15105" width="40.7109375" style="172" customWidth="1"/>
    <col min="15106" max="15106" width="6.85546875" style="172" customWidth="1"/>
    <col min="15107" max="15107" width="5.42578125" style="172" customWidth="1"/>
    <col min="15108" max="15109" width="9.140625" style="172"/>
    <col min="15110" max="15110" width="10.5703125" style="172" customWidth="1"/>
    <col min="15111" max="15360" width="9.140625" style="172"/>
    <col min="15361" max="15361" width="40.7109375" style="172" customWidth="1"/>
    <col min="15362" max="15362" width="6.85546875" style="172" customWidth="1"/>
    <col min="15363" max="15363" width="5.42578125" style="172" customWidth="1"/>
    <col min="15364" max="15365" width="9.140625" style="172"/>
    <col min="15366" max="15366" width="10.5703125" style="172" customWidth="1"/>
    <col min="15367" max="15616" width="9.140625" style="172"/>
    <col min="15617" max="15617" width="40.7109375" style="172" customWidth="1"/>
    <col min="15618" max="15618" width="6.85546875" style="172" customWidth="1"/>
    <col min="15619" max="15619" width="5.42578125" style="172" customWidth="1"/>
    <col min="15620" max="15621" width="9.140625" style="172"/>
    <col min="15622" max="15622" width="10.5703125" style="172" customWidth="1"/>
    <col min="15623" max="15872" width="9.140625" style="172"/>
    <col min="15873" max="15873" width="40.7109375" style="172" customWidth="1"/>
    <col min="15874" max="15874" width="6.85546875" style="172" customWidth="1"/>
    <col min="15875" max="15875" width="5.42578125" style="172" customWidth="1"/>
    <col min="15876" max="15877" width="9.140625" style="172"/>
    <col min="15878" max="15878" width="10.5703125" style="172" customWidth="1"/>
    <col min="15879" max="16128" width="9.140625" style="172"/>
    <col min="16129" max="16129" width="40.7109375" style="172" customWidth="1"/>
    <col min="16130" max="16130" width="6.85546875" style="172" customWidth="1"/>
    <col min="16131" max="16131" width="5.42578125" style="172" customWidth="1"/>
    <col min="16132" max="16133" width="9.140625" style="172"/>
    <col min="16134" max="16134" width="10.5703125" style="172" customWidth="1"/>
    <col min="16135" max="16384" width="9.140625" style="172"/>
  </cols>
  <sheetData>
    <row r="1" spans="1:7">
      <c r="A1" s="207" t="s">
        <v>1210</v>
      </c>
      <c r="B1" s="208" t="s">
        <v>66</v>
      </c>
      <c r="C1" s="208" t="s">
        <v>913</v>
      </c>
      <c r="D1" s="209" t="s">
        <v>69</v>
      </c>
      <c r="E1" s="209" t="s">
        <v>1211</v>
      </c>
      <c r="F1" s="209" t="s">
        <v>916</v>
      </c>
      <c r="G1" s="209" t="s">
        <v>1212</v>
      </c>
    </row>
    <row r="2" spans="1:7">
      <c r="A2" s="207" t="s">
        <v>1632</v>
      </c>
      <c r="D2" s="210"/>
      <c r="E2" s="210"/>
      <c r="F2" s="210"/>
      <c r="G2" s="210"/>
    </row>
    <row r="3" spans="1:7" ht="30">
      <c r="A3" s="171" t="s">
        <v>1558</v>
      </c>
      <c r="B3" s="172">
        <v>26</v>
      </c>
      <c r="C3" s="172" t="s">
        <v>126</v>
      </c>
      <c r="D3" s="210">
        <v>0</v>
      </c>
      <c r="E3" s="210">
        <v>0</v>
      </c>
      <c r="F3" s="210">
        <f t="shared" ref="F3:F10" si="0">(B3*D3)</f>
        <v>0</v>
      </c>
      <c r="G3" s="210">
        <f t="shared" ref="G3:G10" si="1">(B3*E3)</f>
        <v>0</v>
      </c>
    </row>
    <row r="4" spans="1:7" ht="60">
      <c r="A4" s="171" t="s">
        <v>1559</v>
      </c>
      <c r="B4" s="172">
        <v>12</v>
      </c>
      <c r="C4" s="172" t="s">
        <v>142</v>
      </c>
      <c r="D4" s="210">
        <v>0</v>
      </c>
      <c r="E4" s="210">
        <v>0</v>
      </c>
      <c r="F4" s="210">
        <f t="shared" si="0"/>
        <v>0</v>
      </c>
      <c r="G4" s="210">
        <f t="shared" si="1"/>
        <v>0</v>
      </c>
    </row>
    <row r="5" spans="1:7" ht="90">
      <c r="A5" s="171" t="s">
        <v>1560</v>
      </c>
      <c r="B5" s="172">
        <v>26</v>
      </c>
      <c r="C5" s="172" t="s">
        <v>126</v>
      </c>
      <c r="D5" s="210">
        <v>0</v>
      </c>
      <c r="E5" s="210">
        <v>0</v>
      </c>
      <c r="F5" s="210">
        <f t="shared" si="0"/>
        <v>0</v>
      </c>
      <c r="G5" s="210">
        <f t="shared" si="1"/>
        <v>0</v>
      </c>
    </row>
    <row r="6" spans="1:7" ht="30">
      <c r="A6" s="171" t="s">
        <v>1561</v>
      </c>
      <c r="B6" s="172">
        <v>2</v>
      </c>
      <c r="C6" s="172" t="s">
        <v>142</v>
      </c>
      <c r="D6" s="210">
        <v>0</v>
      </c>
      <c r="E6" s="210">
        <v>0</v>
      </c>
      <c r="F6" s="210">
        <f t="shared" si="0"/>
        <v>0</v>
      </c>
      <c r="G6" s="210">
        <f t="shared" si="1"/>
        <v>0</v>
      </c>
    </row>
    <row r="7" spans="1:7" ht="30">
      <c r="A7" s="171" t="s">
        <v>1562</v>
      </c>
      <c r="B7" s="172">
        <v>1</v>
      </c>
      <c r="C7" s="172" t="s">
        <v>142</v>
      </c>
      <c r="D7" s="210">
        <v>0</v>
      </c>
      <c r="E7" s="210">
        <v>0</v>
      </c>
      <c r="F7" s="210">
        <f t="shared" si="0"/>
        <v>0</v>
      </c>
      <c r="G7" s="210">
        <f t="shared" si="1"/>
        <v>0</v>
      </c>
    </row>
    <row r="8" spans="1:7">
      <c r="A8" s="171" t="s">
        <v>1563</v>
      </c>
      <c r="B8" s="172">
        <v>2</v>
      </c>
      <c r="C8" s="172" t="s">
        <v>142</v>
      </c>
      <c r="D8" s="210">
        <v>0</v>
      </c>
      <c r="E8" s="210">
        <v>0</v>
      </c>
      <c r="F8" s="210">
        <f t="shared" si="0"/>
        <v>0</v>
      </c>
      <c r="G8" s="210">
        <f t="shared" si="1"/>
        <v>0</v>
      </c>
    </row>
    <row r="9" spans="1:7" ht="30">
      <c r="A9" s="171" t="s">
        <v>1564</v>
      </c>
      <c r="B9" s="172">
        <v>1</v>
      </c>
      <c r="C9" s="172" t="s">
        <v>142</v>
      </c>
      <c r="D9" s="210">
        <v>0</v>
      </c>
      <c r="E9" s="210">
        <v>0</v>
      </c>
      <c r="F9" s="210">
        <f t="shared" si="0"/>
        <v>0</v>
      </c>
      <c r="G9" s="210">
        <f t="shared" si="1"/>
        <v>0</v>
      </c>
    </row>
    <row r="10" spans="1:7" ht="30">
      <c r="A10" s="171" t="s">
        <v>1565</v>
      </c>
      <c r="B10" s="172">
        <v>1</v>
      </c>
      <c r="C10" s="172" t="s">
        <v>142</v>
      </c>
      <c r="D10" s="210">
        <v>0</v>
      </c>
      <c r="E10" s="210">
        <v>0</v>
      </c>
      <c r="F10" s="210">
        <f t="shared" si="0"/>
        <v>0</v>
      </c>
      <c r="G10" s="210">
        <f t="shared" si="1"/>
        <v>0</v>
      </c>
    </row>
    <row r="11" spans="1:7">
      <c r="A11" s="171"/>
      <c r="D11" s="210"/>
      <c r="E11" s="210"/>
      <c r="F11" s="210"/>
      <c r="G11" s="210"/>
    </row>
    <row r="12" spans="1:7">
      <c r="F12" s="210">
        <f>SUM(F2:F11)</f>
        <v>0</v>
      </c>
      <c r="G12" s="210">
        <f>SUM(G2:G11)</f>
        <v>0</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dimension ref="A1:G23"/>
  <sheetViews>
    <sheetView workbookViewId="0">
      <selection activeCell="L20" sqref="L20"/>
    </sheetView>
  </sheetViews>
  <sheetFormatPr defaultRowHeight="15"/>
  <cols>
    <col min="1" max="1" width="35.7109375" style="171" customWidth="1"/>
    <col min="2" max="2" width="3" style="172" bestFit="1" customWidth="1"/>
    <col min="3" max="3" width="3.28515625" style="172" bestFit="1" customWidth="1"/>
    <col min="4" max="4" width="11.140625" style="210" bestFit="1" customWidth="1"/>
    <col min="5" max="5" width="6.42578125" style="210" bestFit="1" customWidth="1"/>
    <col min="6" max="6" width="12.140625" style="210" bestFit="1" customWidth="1"/>
    <col min="7" max="7" width="7.42578125" style="210" bestFit="1" customWidth="1"/>
    <col min="8" max="256" width="9.140625" style="172"/>
    <col min="257" max="257" width="35.7109375" style="172" customWidth="1"/>
    <col min="258" max="258" width="3" style="172" bestFit="1" customWidth="1"/>
    <col min="259" max="259" width="3.28515625" style="172" bestFit="1" customWidth="1"/>
    <col min="260" max="260" width="11.140625" style="172" bestFit="1" customWidth="1"/>
    <col min="261" max="261" width="6.42578125" style="172" bestFit="1" customWidth="1"/>
    <col min="262" max="262" width="12.140625" style="172" bestFit="1" customWidth="1"/>
    <col min="263" max="263" width="7.42578125" style="172" bestFit="1" customWidth="1"/>
    <col min="264" max="512" width="9.140625" style="172"/>
    <col min="513" max="513" width="35.7109375" style="172" customWidth="1"/>
    <col min="514" max="514" width="3" style="172" bestFit="1" customWidth="1"/>
    <col min="515" max="515" width="3.28515625" style="172" bestFit="1" customWidth="1"/>
    <col min="516" max="516" width="11.140625" style="172" bestFit="1" customWidth="1"/>
    <col min="517" max="517" width="6.42578125" style="172" bestFit="1" customWidth="1"/>
    <col min="518" max="518" width="12.140625" style="172" bestFit="1" customWidth="1"/>
    <col min="519" max="519" width="7.42578125" style="172" bestFit="1" customWidth="1"/>
    <col min="520" max="768" width="9.140625" style="172"/>
    <col min="769" max="769" width="35.7109375" style="172" customWidth="1"/>
    <col min="770" max="770" width="3" style="172" bestFit="1" customWidth="1"/>
    <col min="771" max="771" width="3.28515625" style="172" bestFit="1" customWidth="1"/>
    <col min="772" max="772" width="11.140625" style="172" bestFit="1" customWidth="1"/>
    <col min="773" max="773" width="6.42578125" style="172" bestFit="1" customWidth="1"/>
    <col min="774" max="774" width="12.140625" style="172" bestFit="1" customWidth="1"/>
    <col min="775" max="775" width="7.42578125" style="172" bestFit="1" customWidth="1"/>
    <col min="776" max="1024" width="9.140625" style="172"/>
    <col min="1025" max="1025" width="35.7109375" style="172" customWidth="1"/>
    <col min="1026" max="1026" width="3" style="172" bestFit="1" customWidth="1"/>
    <col min="1027" max="1027" width="3.28515625" style="172" bestFit="1" customWidth="1"/>
    <col min="1028" max="1028" width="11.140625" style="172" bestFit="1" customWidth="1"/>
    <col min="1029" max="1029" width="6.42578125" style="172" bestFit="1" customWidth="1"/>
    <col min="1030" max="1030" width="12.140625" style="172" bestFit="1" customWidth="1"/>
    <col min="1031" max="1031" width="7.42578125" style="172" bestFit="1" customWidth="1"/>
    <col min="1032" max="1280" width="9.140625" style="172"/>
    <col min="1281" max="1281" width="35.7109375" style="172" customWidth="1"/>
    <col min="1282" max="1282" width="3" style="172" bestFit="1" customWidth="1"/>
    <col min="1283" max="1283" width="3.28515625" style="172" bestFit="1" customWidth="1"/>
    <col min="1284" max="1284" width="11.140625" style="172" bestFit="1" customWidth="1"/>
    <col min="1285" max="1285" width="6.42578125" style="172" bestFit="1" customWidth="1"/>
    <col min="1286" max="1286" width="12.140625" style="172" bestFit="1" customWidth="1"/>
    <col min="1287" max="1287" width="7.42578125" style="172" bestFit="1" customWidth="1"/>
    <col min="1288" max="1536" width="9.140625" style="172"/>
    <col min="1537" max="1537" width="35.7109375" style="172" customWidth="1"/>
    <col min="1538" max="1538" width="3" style="172" bestFit="1" customWidth="1"/>
    <col min="1539" max="1539" width="3.28515625" style="172" bestFit="1" customWidth="1"/>
    <col min="1540" max="1540" width="11.140625" style="172" bestFit="1" customWidth="1"/>
    <col min="1541" max="1541" width="6.42578125" style="172" bestFit="1" customWidth="1"/>
    <col min="1542" max="1542" width="12.140625" style="172" bestFit="1" customWidth="1"/>
    <col min="1543" max="1543" width="7.42578125" style="172" bestFit="1" customWidth="1"/>
    <col min="1544" max="1792" width="9.140625" style="172"/>
    <col min="1793" max="1793" width="35.7109375" style="172" customWidth="1"/>
    <col min="1794" max="1794" width="3" style="172" bestFit="1" customWidth="1"/>
    <col min="1795" max="1795" width="3.28515625" style="172" bestFit="1" customWidth="1"/>
    <col min="1796" max="1796" width="11.140625" style="172" bestFit="1" customWidth="1"/>
    <col min="1797" max="1797" width="6.42578125" style="172" bestFit="1" customWidth="1"/>
    <col min="1798" max="1798" width="12.140625" style="172" bestFit="1" customWidth="1"/>
    <col min="1799" max="1799" width="7.42578125" style="172" bestFit="1" customWidth="1"/>
    <col min="1800" max="2048" width="9.140625" style="172"/>
    <col min="2049" max="2049" width="35.7109375" style="172" customWidth="1"/>
    <col min="2050" max="2050" width="3" style="172" bestFit="1" customWidth="1"/>
    <col min="2051" max="2051" width="3.28515625" style="172" bestFit="1" customWidth="1"/>
    <col min="2052" max="2052" width="11.140625" style="172" bestFit="1" customWidth="1"/>
    <col min="2053" max="2053" width="6.42578125" style="172" bestFit="1" customWidth="1"/>
    <col min="2054" max="2054" width="12.140625" style="172" bestFit="1" customWidth="1"/>
    <col min="2055" max="2055" width="7.42578125" style="172" bestFit="1" customWidth="1"/>
    <col min="2056" max="2304" width="9.140625" style="172"/>
    <col min="2305" max="2305" width="35.7109375" style="172" customWidth="1"/>
    <col min="2306" max="2306" width="3" style="172" bestFit="1" customWidth="1"/>
    <col min="2307" max="2307" width="3.28515625" style="172" bestFit="1" customWidth="1"/>
    <col min="2308" max="2308" width="11.140625" style="172" bestFit="1" customWidth="1"/>
    <col min="2309" max="2309" width="6.42578125" style="172" bestFit="1" customWidth="1"/>
    <col min="2310" max="2310" width="12.140625" style="172" bestFit="1" customWidth="1"/>
    <col min="2311" max="2311" width="7.42578125" style="172" bestFit="1" customWidth="1"/>
    <col min="2312" max="2560" width="9.140625" style="172"/>
    <col min="2561" max="2561" width="35.7109375" style="172" customWidth="1"/>
    <col min="2562" max="2562" width="3" style="172" bestFit="1" customWidth="1"/>
    <col min="2563" max="2563" width="3.28515625" style="172" bestFit="1" customWidth="1"/>
    <col min="2564" max="2564" width="11.140625" style="172" bestFit="1" customWidth="1"/>
    <col min="2565" max="2565" width="6.42578125" style="172" bestFit="1" customWidth="1"/>
    <col min="2566" max="2566" width="12.140625" style="172" bestFit="1" customWidth="1"/>
    <col min="2567" max="2567" width="7.42578125" style="172" bestFit="1" customWidth="1"/>
    <col min="2568" max="2816" width="9.140625" style="172"/>
    <col min="2817" max="2817" width="35.7109375" style="172" customWidth="1"/>
    <col min="2818" max="2818" width="3" style="172" bestFit="1" customWidth="1"/>
    <col min="2819" max="2819" width="3.28515625" style="172" bestFit="1" customWidth="1"/>
    <col min="2820" max="2820" width="11.140625" style="172" bestFit="1" customWidth="1"/>
    <col min="2821" max="2821" width="6.42578125" style="172" bestFit="1" customWidth="1"/>
    <col min="2822" max="2822" width="12.140625" style="172" bestFit="1" customWidth="1"/>
    <col min="2823" max="2823" width="7.42578125" style="172" bestFit="1" customWidth="1"/>
    <col min="2824" max="3072" width="9.140625" style="172"/>
    <col min="3073" max="3073" width="35.7109375" style="172" customWidth="1"/>
    <col min="3074" max="3074" width="3" style="172" bestFit="1" customWidth="1"/>
    <col min="3075" max="3075" width="3.28515625" style="172" bestFit="1" customWidth="1"/>
    <col min="3076" max="3076" width="11.140625" style="172" bestFit="1" customWidth="1"/>
    <col min="3077" max="3077" width="6.42578125" style="172" bestFit="1" customWidth="1"/>
    <col min="3078" max="3078" width="12.140625" style="172" bestFit="1" customWidth="1"/>
    <col min="3079" max="3079" width="7.42578125" style="172" bestFit="1" customWidth="1"/>
    <col min="3080" max="3328" width="9.140625" style="172"/>
    <col min="3329" max="3329" width="35.7109375" style="172" customWidth="1"/>
    <col min="3330" max="3330" width="3" style="172" bestFit="1" customWidth="1"/>
    <col min="3331" max="3331" width="3.28515625" style="172" bestFit="1" customWidth="1"/>
    <col min="3332" max="3332" width="11.140625" style="172" bestFit="1" customWidth="1"/>
    <col min="3333" max="3333" width="6.42578125" style="172" bestFit="1" customWidth="1"/>
    <col min="3334" max="3334" width="12.140625" style="172" bestFit="1" customWidth="1"/>
    <col min="3335" max="3335" width="7.42578125" style="172" bestFit="1" customWidth="1"/>
    <col min="3336" max="3584" width="9.140625" style="172"/>
    <col min="3585" max="3585" width="35.7109375" style="172" customWidth="1"/>
    <col min="3586" max="3586" width="3" style="172" bestFit="1" customWidth="1"/>
    <col min="3587" max="3587" width="3.28515625" style="172" bestFit="1" customWidth="1"/>
    <col min="3588" max="3588" width="11.140625" style="172" bestFit="1" customWidth="1"/>
    <col min="3589" max="3589" width="6.42578125" style="172" bestFit="1" customWidth="1"/>
    <col min="3590" max="3590" width="12.140625" style="172" bestFit="1" customWidth="1"/>
    <col min="3591" max="3591" width="7.42578125" style="172" bestFit="1" customWidth="1"/>
    <col min="3592" max="3840" width="9.140625" style="172"/>
    <col min="3841" max="3841" width="35.7109375" style="172" customWidth="1"/>
    <col min="3842" max="3842" width="3" style="172" bestFit="1" customWidth="1"/>
    <col min="3843" max="3843" width="3.28515625" style="172" bestFit="1" customWidth="1"/>
    <col min="3844" max="3844" width="11.140625" style="172" bestFit="1" customWidth="1"/>
    <col min="3845" max="3845" width="6.42578125" style="172" bestFit="1" customWidth="1"/>
    <col min="3846" max="3846" width="12.140625" style="172" bestFit="1" customWidth="1"/>
    <col min="3847" max="3847" width="7.42578125" style="172" bestFit="1" customWidth="1"/>
    <col min="3848" max="4096" width="9.140625" style="172"/>
    <col min="4097" max="4097" width="35.7109375" style="172" customWidth="1"/>
    <col min="4098" max="4098" width="3" style="172" bestFit="1" customWidth="1"/>
    <col min="4099" max="4099" width="3.28515625" style="172" bestFit="1" customWidth="1"/>
    <col min="4100" max="4100" width="11.140625" style="172" bestFit="1" customWidth="1"/>
    <col min="4101" max="4101" width="6.42578125" style="172" bestFit="1" customWidth="1"/>
    <col min="4102" max="4102" width="12.140625" style="172" bestFit="1" customWidth="1"/>
    <col min="4103" max="4103" width="7.42578125" style="172" bestFit="1" customWidth="1"/>
    <col min="4104" max="4352" width="9.140625" style="172"/>
    <col min="4353" max="4353" width="35.7109375" style="172" customWidth="1"/>
    <col min="4354" max="4354" width="3" style="172" bestFit="1" customWidth="1"/>
    <col min="4355" max="4355" width="3.28515625" style="172" bestFit="1" customWidth="1"/>
    <col min="4356" max="4356" width="11.140625" style="172" bestFit="1" customWidth="1"/>
    <col min="4357" max="4357" width="6.42578125" style="172" bestFit="1" customWidth="1"/>
    <col min="4358" max="4358" width="12.140625" style="172" bestFit="1" customWidth="1"/>
    <col min="4359" max="4359" width="7.42578125" style="172" bestFit="1" customWidth="1"/>
    <col min="4360" max="4608" width="9.140625" style="172"/>
    <col min="4609" max="4609" width="35.7109375" style="172" customWidth="1"/>
    <col min="4610" max="4610" width="3" style="172" bestFit="1" customWidth="1"/>
    <col min="4611" max="4611" width="3.28515625" style="172" bestFit="1" customWidth="1"/>
    <col min="4612" max="4612" width="11.140625" style="172" bestFit="1" customWidth="1"/>
    <col min="4613" max="4613" width="6.42578125" style="172" bestFit="1" customWidth="1"/>
    <col min="4614" max="4614" width="12.140625" style="172" bestFit="1" customWidth="1"/>
    <col min="4615" max="4615" width="7.42578125" style="172" bestFit="1" customWidth="1"/>
    <col min="4616" max="4864" width="9.140625" style="172"/>
    <col min="4865" max="4865" width="35.7109375" style="172" customWidth="1"/>
    <col min="4866" max="4866" width="3" style="172" bestFit="1" customWidth="1"/>
    <col min="4867" max="4867" width="3.28515625" style="172" bestFit="1" customWidth="1"/>
    <col min="4868" max="4868" width="11.140625" style="172" bestFit="1" customWidth="1"/>
    <col min="4869" max="4869" width="6.42578125" style="172" bestFit="1" customWidth="1"/>
    <col min="4870" max="4870" width="12.140625" style="172" bestFit="1" customWidth="1"/>
    <col min="4871" max="4871" width="7.42578125" style="172" bestFit="1" customWidth="1"/>
    <col min="4872" max="5120" width="9.140625" style="172"/>
    <col min="5121" max="5121" width="35.7109375" style="172" customWidth="1"/>
    <col min="5122" max="5122" width="3" style="172" bestFit="1" customWidth="1"/>
    <col min="5123" max="5123" width="3.28515625" style="172" bestFit="1" customWidth="1"/>
    <col min="5124" max="5124" width="11.140625" style="172" bestFit="1" customWidth="1"/>
    <col min="5125" max="5125" width="6.42578125" style="172" bestFit="1" customWidth="1"/>
    <col min="5126" max="5126" width="12.140625" style="172" bestFit="1" customWidth="1"/>
    <col min="5127" max="5127" width="7.42578125" style="172" bestFit="1" customWidth="1"/>
    <col min="5128" max="5376" width="9.140625" style="172"/>
    <col min="5377" max="5377" width="35.7109375" style="172" customWidth="1"/>
    <col min="5378" max="5378" width="3" style="172" bestFit="1" customWidth="1"/>
    <col min="5379" max="5379" width="3.28515625" style="172" bestFit="1" customWidth="1"/>
    <col min="5380" max="5380" width="11.140625" style="172" bestFit="1" customWidth="1"/>
    <col min="5381" max="5381" width="6.42578125" style="172" bestFit="1" customWidth="1"/>
    <col min="5382" max="5382" width="12.140625" style="172" bestFit="1" customWidth="1"/>
    <col min="5383" max="5383" width="7.42578125" style="172" bestFit="1" customWidth="1"/>
    <col min="5384" max="5632" width="9.140625" style="172"/>
    <col min="5633" max="5633" width="35.7109375" style="172" customWidth="1"/>
    <col min="5634" max="5634" width="3" style="172" bestFit="1" customWidth="1"/>
    <col min="5635" max="5635" width="3.28515625" style="172" bestFit="1" customWidth="1"/>
    <col min="5636" max="5636" width="11.140625" style="172" bestFit="1" customWidth="1"/>
    <col min="5637" max="5637" width="6.42578125" style="172" bestFit="1" customWidth="1"/>
    <col min="5638" max="5638" width="12.140625" style="172" bestFit="1" customWidth="1"/>
    <col min="5639" max="5639" width="7.42578125" style="172" bestFit="1" customWidth="1"/>
    <col min="5640" max="5888" width="9.140625" style="172"/>
    <col min="5889" max="5889" width="35.7109375" style="172" customWidth="1"/>
    <col min="5890" max="5890" width="3" style="172" bestFit="1" customWidth="1"/>
    <col min="5891" max="5891" width="3.28515625" style="172" bestFit="1" customWidth="1"/>
    <col min="5892" max="5892" width="11.140625" style="172" bestFit="1" customWidth="1"/>
    <col min="5893" max="5893" width="6.42578125" style="172" bestFit="1" customWidth="1"/>
    <col min="5894" max="5894" width="12.140625" style="172" bestFit="1" customWidth="1"/>
    <col min="5895" max="5895" width="7.42578125" style="172" bestFit="1" customWidth="1"/>
    <col min="5896" max="6144" width="9.140625" style="172"/>
    <col min="6145" max="6145" width="35.7109375" style="172" customWidth="1"/>
    <col min="6146" max="6146" width="3" style="172" bestFit="1" customWidth="1"/>
    <col min="6147" max="6147" width="3.28515625" style="172" bestFit="1" customWidth="1"/>
    <col min="6148" max="6148" width="11.140625" style="172" bestFit="1" customWidth="1"/>
    <col min="6149" max="6149" width="6.42578125" style="172" bestFit="1" customWidth="1"/>
    <col min="6150" max="6150" width="12.140625" style="172" bestFit="1" customWidth="1"/>
    <col min="6151" max="6151" width="7.42578125" style="172" bestFit="1" customWidth="1"/>
    <col min="6152" max="6400" width="9.140625" style="172"/>
    <col min="6401" max="6401" width="35.7109375" style="172" customWidth="1"/>
    <col min="6402" max="6402" width="3" style="172" bestFit="1" customWidth="1"/>
    <col min="6403" max="6403" width="3.28515625" style="172" bestFit="1" customWidth="1"/>
    <col min="6404" max="6404" width="11.140625" style="172" bestFit="1" customWidth="1"/>
    <col min="6405" max="6405" width="6.42578125" style="172" bestFit="1" customWidth="1"/>
    <col min="6406" max="6406" width="12.140625" style="172" bestFit="1" customWidth="1"/>
    <col min="6407" max="6407" width="7.42578125" style="172" bestFit="1" customWidth="1"/>
    <col min="6408" max="6656" width="9.140625" style="172"/>
    <col min="6657" max="6657" width="35.7109375" style="172" customWidth="1"/>
    <col min="6658" max="6658" width="3" style="172" bestFit="1" customWidth="1"/>
    <col min="6659" max="6659" width="3.28515625" style="172" bestFit="1" customWidth="1"/>
    <col min="6660" max="6660" width="11.140625" style="172" bestFit="1" customWidth="1"/>
    <col min="6661" max="6661" width="6.42578125" style="172" bestFit="1" customWidth="1"/>
    <col min="6662" max="6662" width="12.140625" style="172" bestFit="1" customWidth="1"/>
    <col min="6663" max="6663" width="7.42578125" style="172" bestFit="1" customWidth="1"/>
    <col min="6664" max="6912" width="9.140625" style="172"/>
    <col min="6913" max="6913" width="35.7109375" style="172" customWidth="1"/>
    <col min="6914" max="6914" width="3" style="172" bestFit="1" customWidth="1"/>
    <col min="6915" max="6915" width="3.28515625" style="172" bestFit="1" customWidth="1"/>
    <col min="6916" max="6916" width="11.140625" style="172" bestFit="1" customWidth="1"/>
    <col min="6917" max="6917" width="6.42578125" style="172" bestFit="1" customWidth="1"/>
    <col min="6918" max="6918" width="12.140625" style="172" bestFit="1" customWidth="1"/>
    <col min="6919" max="6919" width="7.42578125" style="172" bestFit="1" customWidth="1"/>
    <col min="6920" max="7168" width="9.140625" style="172"/>
    <col min="7169" max="7169" width="35.7109375" style="172" customWidth="1"/>
    <col min="7170" max="7170" width="3" style="172" bestFit="1" customWidth="1"/>
    <col min="7171" max="7171" width="3.28515625" style="172" bestFit="1" customWidth="1"/>
    <col min="7172" max="7172" width="11.140625" style="172" bestFit="1" customWidth="1"/>
    <col min="7173" max="7173" width="6.42578125" style="172" bestFit="1" customWidth="1"/>
    <col min="7174" max="7174" width="12.140625" style="172" bestFit="1" customWidth="1"/>
    <col min="7175" max="7175" width="7.42578125" style="172" bestFit="1" customWidth="1"/>
    <col min="7176" max="7424" width="9.140625" style="172"/>
    <col min="7425" max="7425" width="35.7109375" style="172" customWidth="1"/>
    <col min="7426" max="7426" width="3" style="172" bestFit="1" customWidth="1"/>
    <col min="7427" max="7427" width="3.28515625" style="172" bestFit="1" customWidth="1"/>
    <col min="7428" max="7428" width="11.140625" style="172" bestFit="1" customWidth="1"/>
    <col min="7429" max="7429" width="6.42578125" style="172" bestFit="1" customWidth="1"/>
    <col min="7430" max="7430" width="12.140625" style="172" bestFit="1" customWidth="1"/>
    <col min="7431" max="7431" width="7.42578125" style="172" bestFit="1" customWidth="1"/>
    <col min="7432" max="7680" width="9.140625" style="172"/>
    <col min="7681" max="7681" width="35.7109375" style="172" customWidth="1"/>
    <col min="7682" max="7682" width="3" style="172" bestFit="1" customWidth="1"/>
    <col min="7683" max="7683" width="3.28515625" style="172" bestFit="1" customWidth="1"/>
    <col min="7684" max="7684" width="11.140625" style="172" bestFit="1" customWidth="1"/>
    <col min="7685" max="7685" width="6.42578125" style="172" bestFit="1" customWidth="1"/>
    <col min="7686" max="7686" width="12.140625" style="172" bestFit="1" customWidth="1"/>
    <col min="7687" max="7687" width="7.42578125" style="172" bestFit="1" customWidth="1"/>
    <col min="7688" max="7936" width="9.140625" style="172"/>
    <col min="7937" max="7937" width="35.7109375" style="172" customWidth="1"/>
    <col min="7938" max="7938" width="3" style="172" bestFit="1" customWidth="1"/>
    <col min="7939" max="7939" width="3.28515625" style="172" bestFit="1" customWidth="1"/>
    <col min="7940" max="7940" width="11.140625" style="172" bestFit="1" customWidth="1"/>
    <col min="7941" max="7941" width="6.42578125" style="172" bestFit="1" customWidth="1"/>
    <col min="7942" max="7942" width="12.140625" style="172" bestFit="1" customWidth="1"/>
    <col min="7943" max="7943" width="7.42578125" style="172" bestFit="1" customWidth="1"/>
    <col min="7944" max="8192" width="9.140625" style="172"/>
    <col min="8193" max="8193" width="35.7109375" style="172" customWidth="1"/>
    <col min="8194" max="8194" width="3" style="172" bestFit="1" customWidth="1"/>
    <col min="8195" max="8195" width="3.28515625" style="172" bestFit="1" customWidth="1"/>
    <col min="8196" max="8196" width="11.140625" style="172" bestFit="1" customWidth="1"/>
    <col min="8197" max="8197" width="6.42578125" style="172" bestFit="1" customWidth="1"/>
    <col min="8198" max="8198" width="12.140625" style="172" bestFit="1" customWidth="1"/>
    <col min="8199" max="8199" width="7.42578125" style="172" bestFit="1" customWidth="1"/>
    <col min="8200" max="8448" width="9.140625" style="172"/>
    <col min="8449" max="8449" width="35.7109375" style="172" customWidth="1"/>
    <col min="8450" max="8450" width="3" style="172" bestFit="1" customWidth="1"/>
    <col min="8451" max="8451" width="3.28515625" style="172" bestFit="1" customWidth="1"/>
    <col min="8452" max="8452" width="11.140625" style="172" bestFit="1" customWidth="1"/>
    <col min="8453" max="8453" width="6.42578125" style="172" bestFit="1" customWidth="1"/>
    <col min="8454" max="8454" width="12.140625" style="172" bestFit="1" customWidth="1"/>
    <col min="8455" max="8455" width="7.42578125" style="172" bestFit="1" customWidth="1"/>
    <col min="8456" max="8704" width="9.140625" style="172"/>
    <col min="8705" max="8705" width="35.7109375" style="172" customWidth="1"/>
    <col min="8706" max="8706" width="3" style="172" bestFit="1" customWidth="1"/>
    <col min="8707" max="8707" width="3.28515625" style="172" bestFit="1" customWidth="1"/>
    <col min="8708" max="8708" width="11.140625" style="172" bestFit="1" customWidth="1"/>
    <col min="8709" max="8709" width="6.42578125" style="172" bestFit="1" customWidth="1"/>
    <col min="8710" max="8710" width="12.140625" style="172" bestFit="1" customWidth="1"/>
    <col min="8711" max="8711" width="7.42578125" style="172" bestFit="1" customWidth="1"/>
    <col min="8712" max="8960" width="9.140625" style="172"/>
    <col min="8961" max="8961" width="35.7109375" style="172" customWidth="1"/>
    <col min="8962" max="8962" width="3" style="172" bestFit="1" customWidth="1"/>
    <col min="8963" max="8963" width="3.28515625" style="172" bestFit="1" customWidth="1"/>
    <col min="8964" max="8964" width="11.140625" style="172" bestFit="1" customWidth="1"/>
    <col min="8965" max="8965" width="6.42578125" style="172" bestFit="1" customWidth="1"/>
    <col min="8966" max="8966" width="12.140625" style="172" bestFit="1" customWidth="1"/>
    <col min="8967" max="8967" width="7.42578125" style="172" bestFit="1" customWidth="1"/>
    <col min="8968" max="9216" width="9.140625" style="172"/>
    <col min="9217" max="9217" width="35.7109375" style="172" customWidth="1"/>
    <col min="9218" max="9218" width="3" style="172" bestFit="1" customWidth="1"/>
    <col min="9219" max="9219" width="3.28515625" style="172" bestFit="1" customWidth="1"/>
    <col min="9220" max="9220" width="11.140625" style="172" bestFit="1" customWidth="1"/>
    <col min="9221" max="9221" width="6.42578125" style="172" bestFit="1" customWidth="1"/>
    <col min="9222" max="9222" width="12.140625" style="172" bestFit="1" customWidth="1"/>
    <col min="9223" max="9223" width="7.42578125" style="172" bestFit="1" customWidth="1"/>
    <col min="9224" max="9472" width="9.140625" style="172"/>
    <col min="9473" max="9473" width="35.7109375" style="172" customWidth="1"/>
    <col min="9474" max="9474" width="3" style="172" bestFit="1" customWidth="1"/>
    <col min="9475" max="9475" width="3.28515625" style="172" bestFit="1" customWidth="1"/>
    <col min="9476" max="9476" width="11.140625" style="172" bestFit="1" customWidth="1"/>
    <col min="9477" max="9477" width="6.42578125" style="172" bestFit="1" customWidth="1"/>
    <col min="9478" max="9478" width="12.140625" style="172" bestFit="1" customWidth="1"/>
    <col min="9479" max="9479" width="7.42578125" style="172" bestFit="1" customWidth="1"/>
    <col min="9480" max="9728" width="9.140625" style="172"/>
    <col min="9729" max="9729" width="35.7109375" style="172" customWidth="1"/>
    <col min="9730" max="9730" width="3" style="172" bestFit="1" customWidth="1"/>
    <col min="9731" max="9731" width="3.28515625" style="172" bestFit="1" customWidth="1"/>
    <col min="9732" max="9732" width="11.140625" style="172" bestFit="1" customWidth="1"/>
    <col min="9733" max="9733" width="6.42578125" style="172" bestFit="1" customWidth="1"/>
    <col min="9734" max="9734" width="12.140625" style="172" bestFit="1" customWidth="1"/>
    <col min="9735" max="9735" width="7.42578125" style="172" bestFit="1" customWidth="1"/>
    <col min="9736" max="9984" width="9.140625" style="172"/>
    <col min="9985" max="9985" width="35.7109375" style="172" customWidth="1"/>
    <col min="9986" max="9986" width="3" style="172" bestFit="1" customWidth="1"/>
    <col min="9987" max="9987" width="3.28515625" style="172" bestFit="1" customWidth="1"/>
    <col min="9988" max="9988" width="11.140625" style="172" bestFit="1" customWidth="1"/>
    <col min="9989" max="9989" width="6.42578125" style="172" bestFit="1" customWidth="1"/>
    <col min="9990" max="9990" width="12.140625" style="172" bestFit="1" customWidth="1"/>
    <col min="9991" max="9991" width="7.42578125" style="172" bestFit="1" customWidth="1"/>
    <col min="9992" max="10240" width="9.140625" style="172"/>
    <col min="10241" max="10241" width="35.7109375" style="172" customWidth="1"/>
    <col min="10242" max="10242" width="3" style="172" bestFit="1" customWidth="1"/>
    <col min="10243" max="10243" width="3.28515625" style="172" bestFit="1" customWidth="1"/>
    <col min="10244" max="10244" width="11.140625" style="172" bestFit="1" customWidth="1"/>
    <col min="10245" max="10245" width="6.42578125" style="172" bestFit="1" customWidth="1"/>
    <col min="10246" max="10246" width="12.140625" style="172" bestFit="1" customWidth="1"/>
    <col min="10247" max="10247" width="7.42578125" style="172" bestFit="1" customWidth="1"/>
    <col min="10248" max="10496" width="9.140625" style="172"/>
    <col min="10497" max="10497" width="35.7109375" style="172" customWidth="1"/>
    <col min="10498" max="10498" width="3" style="172" bestFit="1" customWidth="1"/>
    <col min="10499" max="10499" width="3.28515625" style="172" bestFit="1" customWidth="1"/>
    <col min="10500" max="10500" width="11.140625" style="172" bestFit="1" customWidth="1"/>
    <col min="10501" max="10501" width="6.42578125" style="172" bestFit="1" customWidth="1"/>
    <col min="10502" max="10502" width="12.140625" style="172" bestFit="1" customWidth="1"/>
    <col min="10503" max="10503" width="7.42578125" style="172" bestFit="1" customWidth="1"/>
    <col min="10504" max="10752" width="9.140625" style="172"/>
    <col min="10753" max="10753" width="35.7109375" style="172" customWidth="1"/>
    <col min="10754" max="10754" width="3" style="172" bestFit="1" customWidth="1"/>
    <col min="10755" max="10755" width="3.28515625" style="172" bestFit="1" customWidth="1"/>
    <col min="10756" max="10756" width="11.140625" style="172" bestFit="1" customWidth="1"/>
    <col min="10757" max="10757" width="6.42578125" style="172" bestFit="1" customWidth="1"/>
    <col min="10758" max="10758" width="12.140625" style="172" bestFit="1" customWidth="1"/>
    <col min="10759" max="10759" width="7.42578125" style="172" bestFit="1" customWidth="1"/>
    <col min="10760" max="11008" width="9.140625" style="172"/>
    <col min="11009" max="11009" width="35.7109375" style="172" customWidth="1"/>
    <col min="11010" max="11010" width="3" style="172" bestFit="1" customWidth="1"/>
    <col min="11011" max="11011" width="3.28515625" style="172" bestFit="1" customWidth="1"/>
    <col min="11012" max="11012" width="11.140625" style="172" bestFit="1" customWidth="1"/>
    <col min="11013" max="11013" width="6.42578125" style="172" bestFit="1" customWidth="1"/>
    <col min="11014" max="11014" width="12.140625" style="172" bestFit="1" customWidth="1"/>
    <col min="11015" max="11015" width="7.42578125" style="172" bestFit="1" customWidth="1"/>
    <col min="11016" max="11264" width="9.140625" style="172"/>
    <col min="11265" max="11265" width="35.7109375" style="172" customWidth="1"/>
    <col min="11266" max="11266" width="3" style="172" bestFit="1" customWidth="1"/>
    <col min="11267" max="11267" width="3.28515625" style="172" bestFit="1" customWidth="1"/>
    <col min="11268" max="11268" width="11.140625" style="172" bestFit="1" customWidth="1"/>
    <col min="11269" max="11269" width="6.42578125" style="172" bestFit="1" customWidth="1"/>
    <col min="11270" max="11270" width="12.140625" style="172" bestFit="1" customWidth="1"/>
    <col min="11271" max="11271" width="7.42578125" style="172" bestFit="1" customWidth="1"/>
    <col min="11272" max="11520" width="9.140625" style="172"/>
    <col min="11521" max="11521" width="35.7109375" style="172" customWidth="1"/>
    <col min="11522" max="11522" width="3" style="172" bestFit="1" customWidth="1"/>
    <col min="11523" max="11523" width="3.28515625" style="172" bestFit="1" customWidth="1"/>
    <col min="11524" max="11524" width="11.140625" style="172" bestFit="1" customWidth="1"/>
    <col min="11525" max="11525" width="6.42578125" style="172" bestFit="1" customWidth="1"/>
    <col min="11526" max="11526" width="12.140625" style="172" bestFit="1" customWidth="1"/>
    <col min="11527" max="11527" width="7.42578125" style="172" bestFit="1" customWidth="1"/>
    <col min="11528" max="11776" width="9.140625" style="172"/>
    <col min="11777" max="11777" width="35.7109375" style="172" customWidth="1"/>
    <col min="11778" max="11778" width="3" style="172" bestFit="1" customWidth="1"/>
    <col min="11779" max="11779" width="3.28515625" style="172" bestFit="1" customWidth="1"/>
    <col min="11780" max="11780" width="11.140625" style="172" bestFit="1" customWidth="1"/>
    <col min="11781" max="11781" width="6.42578125" style="172" bestFit="1" customWidth="1"/>
    <col min="11782" max="11782" width="12.140625" style="172" bestFit="1" customWidth="1"/>
    <col min="11783" max="11783" width="7.42578125" style="172" bestFit="1" customWidth="1"/>
    <col min="11784" max="12032" width="9.140625" style="172"/>
    <col min="12033" max="12033" width="35.7109375" style="172" customWidth="1"/>
    <col min="12034" max="12034" width="3" style="172" bestFit="1" customWidth="1"/>
    <col min="12035" max="12035" width="3.28515625" style="172" bestFit="1" customWidth="1"/>
    <col min="12036" max="12036" width="11.140625" style="172" bestFit="1" customWidth="1"/>
    <col min="12037" max="12037" width="6.42578125" style="172" bestFit="1" customWidth="1"/>
    <col min="12038" max="12038" width="12.140625" style="172" bestFit="1" customWidth="1"/>
    <col min="12039" max="12039" width="7.42578125" style="172" bestFit="1" customWidth="1"/>
    <col min="12040" max="12288" width="9.140625" style="172"/>
    <col min="12289" max="12289" width="35.7109375" style="172" customWidth="1"/>
    <col min="12290" max="12290" width="3" style="172" bestFit="1" customWidth="1"/>
    <col min="12291" max="12291" width="3.28515625" style="172" bestFit="1" customWidth="1"/>
    <col min="12292" max="12292" width="11.140625" style="172" bestFit="1" customWidth="1"/>
    <col min="12293" max="12293" width="6.42578125" style="172" bestFit="1" customWidth="1"/>
    <col min="12294" max="12294" width="12.140625" style="172" bestFit="1" customWidth="1"/>
    <col min="12295" max="12295" width="7.42578125" style="172" bestFit="1" customWidth="1"/>
    <col min="12296" max="12544" width="9.140625" style="172"/>
    <col min="12545" max="12545" width="35.7109375" style="172" customWidth="1"/>
    <col min="12546" max="12546" width="3" style="172" bestFit="1" customWidth="1"/>
    <col min="12547" max="12547" width="3.28515625" style="172" bestFit="1" customWidth="1"/>
    <col min="12548" max="12548" width="11.140625" style="172" bestFit="1" customWidth="1"/>
    <col min="12549" max="12549" width="6.42578125" style="172" bestFit="1" customWidth="1"/>
    <col min="12550" max="12550" width="12.140625" style="172" bestFit="1" customWidth="1"/>
    <col min="12551" max="12551" width="7.42578125" style="172" bestFit="1" customWidth="1"/>
    <col min="12552" max="12800" width="9.140625" style="172"/>
    <col min="12801" max="12801" width="35.7109375" style="172" customWidth="1"/>
    <col min="12802" max="12802" width="3" style="172" bestFit="1" customWidth="1"/>
    <col min="12803" max="12803" width="3.28515625" style="172" bestFit="1" customWidth="1"/>
    <col min="12804" max="12804" width="11.140625" style="172" bestFit="1" customWidth="1"/>
    <col min="12805" max="12805" width="6.42578125" style="172" bestFit="1" customWidth="1"/>
    <col min="12806" max="12806" width="12.140625" style="172" bestFit="1" customWidth="1"/>
    <col min="12807" max="12807" width="7.42578125" style="172" bestFit="1" customWidth="1"/>
    <col min="12808" max="13056" width="9.140625" style="172"/>
    <col min="13057" max="13057" width="35.7109375" style="172" customWidth="1"/>
    <col min="13058" max="13058" width="3" style="172" bestFit="1" customWidth="1"/>
    <col min="13059" max="13059" width="3.28515625" style="172" bestFit="1" customWidth="1"/>
    <col min="13060" max="13060" width="11.140625" style="172" bestFit="1" customWidth="1"/>
    <col min="13061" max="13061" width="6.42578125" style="172" bestFit="1" customWidth="1"/>
    <col min="13062" max="13062" width="12.140625" style="172" bestFit="1" customWidth="1"/>
    <col min="13063" max="13063" width="7.42578125" style="172" bestFit="1" customWidth="1"/>
    <col min="13064" max="13312" width="9.140625" style="172"/>
    <col min="13313" max="13313" width="35.7109375" style="172" customWidth="1"/>
    <col min="13314" max="13314" width="3" style="172" bestFit="1" customWidth="1"/>
    <col min="13315" max="13315" width="3.28515625" style="172" bestFit="1" customWidth="1"/>
    <col min="13316" max="13316" width="11.140625" style="172" bestFit="1" customWidth="1"/>
    <col min="13317" max="13317" width="6.42578125" style="172" bestFit="1" customWidth="1"/>
    <col min="13318" max="13318" width="12.140625" style="172" bestFit="1" customWidth="1"/>
    <col min="13319" max="13319" width="7.42578125" style="172" bestFit="1" customWidth="1"/>
    <col min="13320" max="13568" width="9.140625" style="172"/>
    <col min="13569" max="13569" width="35.7109375" style="172" customWidth="1"/>
    <col min="13570" max="13570" width="3" style="172" bestFit="1" customWidth="1"/>
    <col min="13571" max="13571" width="3.28515625" style="172" bestFit="1" customWidth="1"/>
    <col min="13572" max="13572" width="11.140625" style="172" bestFit="1" customWidth="1"/>
    <col min="13573" max="13573" width="6.42578125" style="172" bestFit="1" customWidth="1"/>
    <col min="13574" max="13574" width="12.140625" style="172" bestFit="1" customWidth="1"/>
    <col min="13575" max="13575" width="7.42578125" style="172" bestFit="1" customWidth="1"/>
    <col min="13576" max="13824" width="9.140625" style="172"/>
    <col min="13825" max="13825" width="35.7109375" style="172" customWidth="1"/>
    <col min="13826" max="13826" width="3" style="172" bestFit="1" customWidth="1"/>
    <col min="13827" max="13827" width="3.28515625" style="172" bestFit="1" customWidth="1"/>
    <col min="13828" max="13828" width="11.140625" style="172" bestFit="1" customWidth="1"/>
    <col min="13829" max="13829" width="6.42578125" style="172" bestFit="1" customWidth="1"/>
    <col min="13830" max="13830" width="12.140625" style="172" bestFit="1" customWidth="1"/>
    <col min="13831" max="13831" width="7.42578125" style="172" bestFit="1" customWidth="1"/>
    <col min="13832" max="14080" width="9.140625" style="172"/>
    <col min="14081" max="14081" width="35.7109375" style="172" customWidth="1"/>
    <col min="14082" max="14082" width="3" style="172" bestFit="1" customWidth="1"/>
    <col min="14083" max="14083" width="3.28515625" style="172" bestFit="1" customWidth="1"/>
    <col min="14084" max="14084" width="11.140625" style="172" bestFit="1" customWidth="1"/>
    <col min="14085" max="14085" width="6.42578125" style="172" bestFit="1" customWidth="1"/>
    <col min="14086" max="14086" width="12.140625" style="172" bestFit="1" customWidth="1"/>
    <col min="14087" max="14087" width="7.42578125" style="172" bestFit="1" customWidth="1"/>
    <col min="14088" max="14336" width="9.140625" style="172"/>
    <col min="14337" max="14337" width="35.7109375" style="172" customWidth="1"/>
    <col min="14338" max="14338" width="3" style="172" bestFit="1" customWidth="1"/>
    <col min="14339" max="14339" width="3.28515625" style="172" bestFit="1" customWidth="1"/>
    <col min="14340" max="14340" width="11.140625" style="172" bestFit="1" customWidth="1"/>
    <col min="14341" max="14341" width="6.42578125" style="172" bestFit="1" customWidth="1"/>
    <col min="14342" max="14342" width="12.140625" style="172" bestFit="1" customWidth="1"/>
    <col min="14343" max="14343" width="7.42578125" style="172" bestFit="1" customWidth="1"/>
    <col min="14344" max="14592" width="9.140625" style="172"/>
    <col min="14593" max="14593" width="35.7109375" style="172" customWidth="1"/>
    <col min="14594" max="14594" width="3" style="172" bestFit="1" customWidth="1"/>
    <col min="14595" max="14595" width="3.28515625" style="172" bestFit="1" customWidth="1"/>
    <col min="14596" max="14596" width="11.140625" style="172" bestFit="1" customWidth="1"/>
    <col min="14597" max="14597" width="6.42578125" style="172" bestFit="1" customWidth="1"/>
    <col min="14598" max="14598" width="12.140625" style="172" bestFit="1" customWidth="1"/>
    <col min="14599" max="14599" width="7.42578125" style="172" bestFit="1" customWidth="1"/>
    <col min="14600" max="14848" width="9.140625" style="172"/>
    <col min="14849" max="14849" width="35.7109375" style="172" customWidth="1"/>
    <col min="14850" max="14850" width="3" style="172" bestFit="1" customWidth="1"/>
    <col min="14851" max="14851" width="3.28515625" style="172" bestFit="1" customWidth="1"/>
    <col min="14852" max="14852" width="11.140625" style="172" bestFit="1" customWidth="1"/>
    <col min="14853" max="14853" width="6.42578125" style="172" bestFit="1" customWidth="1"/>
    <col min="14854" max="14854" width="12.140625" style="172" bestFit="1" customWidth="1"/>
    <col min="14855" max="14855" width="7.42578125" style="172" bestFit="1" customWidth="1"/>
    <col min="14856" max="15104" width="9.140625" style="172"/>
    <col min="15105" max="15105" width="35.7109375" style="172" customWidth="1"/>
    <col min="15106" max="15106" width="3" style="172" bestFit="1" customWidth="1"/>
    <col min="15107" max="15107" width="3.28515625" style="172" bestFit="1" customWidth="1"/>
    <col min="15108" max="15108" width="11.140625" style="172" bestFit="1" customWidth="1"/>
    <col min="15109" max="15109" width="6.42578125" style="172" bestFit="1" customWidth="1"/>
    <col min="15110" max="15110" width="12.140625" style="172" bestFit="1" customWidth="1"/>
    <col min="15111" max="15111" width="7.42578125" style="172" bestFit="1" customWidth="1"/>
    <col min="15112" max="15360" width="9.140625" style="172"/>
    <col min="15361" max="15361" width="35.7109375" style="172" customWidth="1"/>
    <col min="15362" max="15362" width="3" style="172" bestFit="1" customWidth="1"/>
    <col min="15363" max="15363" width="3.28515625" style="172" bestFit="1" customWidth="1"/>
    <col min="15364" max="15364" width="11.140625" style="172" bestFit="1" customWidth="1"/>
    <col min="15365" max="15365" width="6.42578125" style="172" bestFit="1" customWidth="1"/>
    <col min="15366" max="15366" width="12.140625" style="172" bestFit="1" customWidth="1"/>
    <col min="15367" max="15367" width="7.42578125" style="172" bestFit="1" customWidth="1"/>
    <col min="15368" max="15616" width="9.140625" style="172"/>
    <col min="15617" max="15617" width="35.7109375" style="172" customWidth="1"/>
    <col min="15618" max="15618" width="3" style="172" bestFit="1" customWidth="1"/>
    <col min="15619" max="15619" width="3.28515625" style="172" bestFit="1" customWidth="1"/>
    <col min="15620" max="15620" width="11.140625" style="172" bestFit="1" customWidth="1"/>
    <col min="15621" max="15621" width="6.42578125" style="172" bestFit="1" customWidth="1"/>
    <col min="15622" max="15622" width="12.140625" style="172" bestFit="1" customWidth="1"/>
    <col min="15623" max="15623" width="7.42578125" style="172" bestFit="1" customWidth="1"/>
    <col min="15624" max="15872" width="9.140625" style="172"/>
    <col min="15873" max="15873" width="35.7109375" style="172" customWidth="1"/>
    <col min="15874" max="15874" width="3" style="172" bestFit="1" customWidth="1"/>
    <col min="15875" max="15875" width="3.28515625" style="172" bestFit="1" customWidth="1"/>
    <col min="15876" max="15876" width="11.140625" style="172" bestFit="1" customWidth="1"/>
    <col min="15877" max="15877" width="6.42578125" style="172" bestFit="1" customWidth="1"/>
    <col min="15878" max="15878" width="12.140625" style="172" bestFit="1" customWidth="1"/>
    <col min="15879" max="15879" width="7.42578125" style="172" bestFit="1" customWidth="1"/>
    <col min="15880" max="16128" width="9.140625" style="172"/>
    <col min="16129" max="16129" width="35.7109375" style="172" customWidth="1"/>
    <col min="16130" max="16130" width="3" style="172" bestFit="1" customWidth="1"/>
    <col min="16131" max="16131" width="3.28515625" style="172" bestFit="1" customWidth="1"/>
    <col min="16132" max="16132" width="11.140625" style="172" bestFit="1" customWidth="1"/>
    <col min="16133" max="16133" width="6.42578125" style="172" bestFit="1" customWidth="1"/>
    <col min="16134" max="16134" width="12.140625" style="172" bestFit="1" customWidth="1"/>
    <col min="16135" max="16135" width="7.42578125" style="172" bestFit="1" customWidth="1"/>
    <col min="16136" max="16384" width="9.140625" style="172"/>
  </cols>
  <sheetData>
    <row r="1" spans="1:7">
      <c r="A1" s="207" t="s">
        <v>1210</v>
      </c>
      <c r="B1" s="208" t="s">
        <v>66</v>
      </c>
      <c r="C1" s="208" t="s">
        <v>913</v>
      </c>
      <c r="D1" s="209" t="s">
        <v>69</v>
      </c>
      <c r="E1" s="209" t="s">
        <v>1211</v>
      </c>
      <c r="F1" s="209" t="s">
        <v>916</v>
      </c>
      <c r="G1" s="209" t="s">
        <v>1212</v>
      </c>
    </row>
    <row r="2" spans="1:7">
      <c r="A2" s="207" t="s">
        <v>1633</v>
      </c>
    </row>
    <row r="3" spans="1:7" ht="120">
      <c r="A3" s="171" t="s">
        <v>1566</v>
      </c>
      <c r="B3" s="172">
        <v>8</v>
      </c>
      <c r="C3" s="172" t="s">
        <v>126</v>
      </c>
      <c r="D3" s="210">
        <v>0</v>
      </c>
      <c r="E3" s="210">
        <v>0</v>
      </c>
      <c r="F3" s="210">
        <f t="shared" ref="F3:F21" si="0">(B3*D3)</f>
        <v>0</v>
      </c>
      <c r="G3" s="210">
        <f t="shared" ref="G3:G21" si="1">(B3*E3)</f>
        <v>0</v>
      </c>
    </row>
    <row r="4" spans="1:7">
      <c r="A4" s="171" t="s">
        <v>1567</v>
      </c>
      <c r="B4" s="172">
        <v>13</v>
      </c>
      <c r="C4" s="172" t="s">
        <v>126</v>
      </c>
      <c r="D4" s="210">
        <v>0</v>
      </c>
      <c r="E4" s="210">
        <v>0</v>
      </c>
      <c r="F4" s="210">
        <f t="shared" si="0"/>
        <v>0</v>
      </c>
      <c r="G4" s="210">
        <f t="shared" si="1"/>
        <v>0</v>
      </c>
    </row>
    <row r="5" spans="1:7" ht="30">
      <c r="A5" s="171" t="s">
        <v>1568</v>
      </c>
      <c r="B5" s="172">
        <v>22</v>
      </c>
      <c r="C5" s="172" t="s">
        <v>126</v>
      </c>
      <c r="D5" s="210">
        <v>0</v>
      </c>
      <c r="E5" s="210">
        <v>0</v>
      </c>
      <c r="F5" s="210">
        <f t="shared" si="0"/>
        <v>0</v>
      </c>
      <c r="G5" s="210">
        <f t="shared" si="1"/>
        <v>0</v>
      </c>
    </row>
    <row r="6" spans="1:7" ht="105">
      <c r="A6" s="171" t="s">
        <v>1569</v>
      </c>
      <c r="B6" s="172">
        <v>8</v>
      </c>
      <c r="C6" s="172" t="s">
        <v>126</v>
      </c>
      <c r="D6" s="210">
        <v>0</v>
      </c>
      <c r="E6" s="210">
        <v>0</v>
      </c>
      <c r="F6" s="210">
        <f t="shared" si="0"/>
        <v>0</v>
      </c>
      <c r="G6" s="210">
        <f t="shared" si="1"/>
        <v>0</v>
      </c>
    </row>
    <row r="7" spans="1:7">
      <c r="A7" s="171" t="s">
        <v>1227</v>
      </c>
      <c r="B7" s="172">
        <v>13</v>
      </c>
      <c r="C7" s="172" t="s">
        <v>126</v>
      </c>
      <c r="D7" s="210">
        <v>0</v>
      </c>
      <c r="E7" s="210">
        <v>0</v>
      </c>
      <c r="F7" s="210">
        <f t="shared" si="0"/>
        <v>0</v>
      </c>
      <c r="G7" s="210">
        <f t="shared" si="1"/>
        <v>0</v>
      </c>
    </row>
    <row r="8" spans="1:7">
      <c r="A8" s="171" t="s">
        <v>1570</v>
      </c>
      <c r="B8" s="172">
        <v>22</v>
      </c>
      <c r="C8" s="172" t="s">
        <v>126</v>
      </c>
      <c r="D8" s="210">
        <v>0</v>
      </c>
      <c r="E8" s="210">
        <v>0</v>
      </c>
      <c r="F8" s="210">
        <f t="shared" si="0"/>
        <v>0</v>
      </c>
      <c r="G8" s="210">
        <f t="shared" si="1"/>
        <v>0</v>
      </c>
    </row>
    <row r="9" spans="1:7">
      <c r="A9" s="171" t="s">
        <v>1571</v>
      </c>
      <c r="B9" s="172">
        <v>12</v>
      </c>
      <c r="C9" s="172" t="s">
        <v>142</v>
      </c>
      <c r="D9" s="210">
        <v>0</v>
      </c>
      <c r="E9" s="210">
        <v>0</v>
      </c>
      <c r="F9" s="210">
        <f t="shared" si="0"/>
        <v>0</v>
      </c>
      <c r="G9" s="210">
        <f t="shared" si="1"/>
        <v>0</v>
      </c>
    </row>
    <row r="10" spans="1:7">
      <c r="A10" s="171" t="s">
        <v>1572</v>
      </c>
      <c r="B10" s="172">
        <v>2</v>
      </c>
      <c r="C10" s="172" t="s">
        <v>142</v>
      </c>
      <c r="D10" s="210">
        <v>0</v>
      </c>
      <c r="E10" s="210">
        <v>0</v>
      </c>
      <c r="F10" s="210">
        <f t="shared" si="0"/>
        <v>0</v>
      </c>
      <c r="G10" s="210">
        <f t="shared" si="1"/>
        <v>0</v>
      </c>
    </row>
    <row r="11" spans="1:7">
      <c r="A11" s="171" t="s">
        <v>1573</v>
      </c>
      <c r="B11" s="172">
        <v>2</v>
      </c>
      <c r="C11" s="172" t="s">
        <v>142</v>
      </c>
      <c r="D11" s="210">
        <v>0</v>
      </c>
      <c r="E11" s="210">
        <v>0</v>
      </c>
      <c r="F11" s="210">
        <f t="shared" si="0"/>
        <v>0</v>
      </c>
      <c r="G11" s="210">
        <f t="shared" si="1"/>
        <v>0</v>
      </c>
    </row>
    <row r="12" spans="1:7">
      <c r="A12" s="171" t="s">
        <v>1574</v>
      </c>
      <c r="B12" s="172">
        <v>2</v>
      </c>
      <c r="C12" s="172" t="s">
        <v>142</v>
      </c>
      <c r="D12" s="210">
        <v>0</v>
      </c>
      <c r="E12" s="210">
        <v>0</v>
      </c>
      <c r="F12" s="210">
        <f t="shared" si="0"/>
        <v>0</v>
      </c>
      <c r="G12" s="210">
        <f t="shared" si="1"/>
        <v>0</v>
      </c>
    </row>
    <row r="13" spans="1:7">
      <c r="A13" s="171" t="s">
        <v>1575</v>
      </c>
      <c r="B13" s="172">
        <v>14</v>
      </c>
      <c r="C13" s="172" t="s">
        <v>142</v>
      </c>
      <c r="D13" s="210">
        <v>0</v>
      </c>
      <c r="E13" s="210">
        <v>0</v>
      </c>
      <c r="F13" s="210">
        <f t="shared" si="0"/>
        <v>0</v>
      </c>
      <c r="G13" s="210">
        <f t="shared" si="1"/>
        <v>0</v>
      </c>
    </row>
    <row r="14" spans="1:7">
      <c r="A14" s="171" t="s">
        <v>1576</v>
      </c>
      <c r="B14" s="172">
        <v>1</v>
      </c>
      <c r="C14" s="172" t="s">
        <v>142</v>
      </c>
      <c r="D14" s="210">
        <v>0</v>
      </c>
      <c r="E14" s="210">
        <v>0</v>
      </c>
      <c r="F14" s="210">
        <f t="shared" si="0"/>
        <v>0</v>
      </c>
      <c r="G14" s="210">
        <f t="shared" si="1"/>
        <v>0</v>
      </c>
    </row>
    <row r="15" spans="1:7">
      <c r="A15" s="171" t="s">
        <v>1577</v>
      </c>
      <c r="B15" s="172">
        <v>1</v>
      </c>
      <c r="C15" s="172" t="s">
        <v>142</v>
      </c>
      <c r="D15" s="210">
        <v>0</v>
      </c>
      <c r="E15" s="210">
        <v>0</v>
      </c>
      <c r="F15" s="210">
        <f t="shared" si="0"/>
        <v>0</v>
      </c>
      <c r="G15" s="210">
        <f t="shared" si="1"/>
        <v>0</v>
      </c>
    </row>
    <row r="16" spans="1:7">
      <c r="A16" s="171" t="s">
        <v>1578</v>
      </c>
      <c r="B16" s="172">
        <v>6</v>
      </c>
      <c r="C16" s="172" t="s">
        <v>142</v>
      </c>
      <c r="D16" s="210">
        <v>0</v>
      </c>
      <c r="E16" s="210">
        <v>0</v>
      </c>
      <c r="F16" s="210">
        <f t="shared" si="0"/>
        <v>0</v>
      </c>
      <c r="G16" s="210">
        <f t="shared" si="1"/>
        <v>0</v>
      </c>
    </row>
    <row r="17" spans="1:7">
      <c r="A17" s="171" t="s">
        <v>1579</v>
      </c>
      <c r="B17" s="172">
        <v>1</v>
      </c>
      <c r="C17" s="172" t="s">
        <v>142</v>
      </c>
      <c r="D17" s="210">
        <v>0</v>
      </c>
      <c r="E17" s="210">
        <v>0</v>
      </c>
      <c r="F17" s="210">
        <f t="shared" si="0"/>
        <v>0</v>
      </c>
      <c r="G17" s="210">
        <f t="shared" si="1"/>
        <v>0</v>
      </c>
    </row>
    <row r="18" spans="1:7">
      <c r="A18" s="171" t="s">
        <v>1580</v>
      </c>
      <c r="B18" s="172">
        <v>1</v>
      </c>
      <c r="C18" s="172" t="s">
        <v>142</v>
      </c>
      <c r="D18" s="210">
        <v>0</v>
      </c>
      <c r="E18" s="210">
        <v>0</v>
      </c>
      <c r="F18" s="210">
        <f t="shared" si="0"/>
        <v>0</v>
      </c>
      <c r="G18" s="210">
        <f t="shared" si="1"/>
        <v>0</v>
      </c>
    </row>
    <row r="19" spans="1:7">
      <c r="A19" s="171" t="s">
        <v>1581</v>
      </c>
      <c r="B19" s="172">
        <v>1</v>
      </c>
      <c r="C19" s="172" t="s">
        <v>142</v>
      </c>
      <c r="D19" s="210">
        <v>0</v>
      </c>
      <c r="E19" s="210">
        <v>0</v>
      </c>
      <c r="F19" s="210">
        <f t="shared" si="0"/>
        <v>0</v>
      </c>
      <c r="G19" s="210">
        <f t="shared" si="1"/>
        <v>0</v>
      </c>
    </row>
    <row r="20" spans="1:7" ht="30">
      <c r="A20" s="171" t="s">
        <v>1582</v>
      </c>
      <c r="B20" s="172">
        <v>1</v>
      </c>
      <c r="C20" s="172" t="s">
        <v>142</v>
      </c>
      <c r="D20" s="210">
        <v>0</v>
      </c>
      <c r="E20" s="210">
        <v>0</v>
      </c>
      <c r="F20" s="210">
        <f t="shared" si="0"/>
        <v>0</v>
      </c>
      <c r="G20" s="210">
        <f t="shared" si="1"/>
        <v>0</v>
      </c>
    </row>
    <row r="21" spans="1:7" ht="30">
      <c r="A21" s="220" t="s">
        <v>1583</v>
      </c>
      <c r="B21" s="213">
        <v>2</v>
      </c>
      <c r="C21" s="213" t="s">
        <v>142</v>
      </c>
      <c r="D21" s="210">
        <v>0</v>
      </c>
      <c r="E21" s="210">
        <v>0</v>
      </c>
      <c r="F21" s="210">
        <f t="shared" si="0"/>
        <v>0</v>
      </c>
      <c r="G21" s="210">
        <f t="shared" si="1"/>
        <v>0</v>
      </c>
    </row>
    <row r="23" spans="1:7">
      <c r="F23" s="210">
        <f>SUM(F2:F22)</f>
        <v>0</v>
      </c>
      <c r="G23" s="210">
        <f>SUM(G2:G22)</f>
        <v>0</v>
      </c>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257"/>
  <sheetViews>
    <sheetView workbookViewId="0">
      <selection activeCell="G254" sqref="G254"/>
    </sheetView>
  </sheetViews>
  <sheetFormatPr defaultRowHeight="15"/>
  <cols>
    <col min="1" max="1" width="9.140625" style="172"/>
    <col min="2" max="2" width="24.42578125" style="172" bestFit="1" customWidth="1"/>
    <col min="3" max="3" width="35.7109375" style="223" customWidth="1"/>
    <col min="4" max="6" width="9.140625" style="172"/>
    <col min="7" max="7" width="10.140625" style="172" bestFit="1" customWidth="1"/>
    <col min="8" max="9" width="11.28515625" style="172" bestFit="1" customWidth="1"/>
    <col min="10" max="16384" width="9.140625" style="172"/>
  </cols>
  <sheetData>
    <row r="1" spans="1:10">
      <c r="A1" s="18" t="s">
        <v>63</v>
      </c>
      <c r="B1" s="18" t="s">
        <v>64</v>
      </c>
      <c r="C1" s="249" t="s">
        <v>65</v>
      </c>
      <c r="D1" s="18" t="s">
        <v>66</v>
      </c>
      <c r="E1" s="18" t="s">
        <v>67</v>
      </c>
      <c r="F1" s="18"/>
      <c r="G1" s="18" t="s">
        <v>68</v>
      </c>
      <c r="H1" s="18" t="s">
        <v>69</v>
      </c>
      <c r="I1" s="18" t="s">
        <v>70</v>
      </c>
      <c r="J1" s="18" t="s">
        <v>71</v>
      </c>
    </row>
    <row r="2" spans="1:10">
      <c r="A2" s="18"/>
      <c r="B2" s="18"/>
      <c r="C2" s="249"/>
      <c r="D2" s="18"/>
      <c r="E2" s="18"/>
      <c r="F2" s="18"/>
      <c r="G2" s="18"/>
      <c r="H2" s="18"/>
      <c r="I2" s="18"/>
      <c r="J2" s="18"/>
    </row>
    <row r="3" spans="1:10" ht="15.75">
      <c r="A3" s="21" t="s">
        <v>187</v>
      </c>
    </row>
    <row r="5" spans="1:10">
      <c r="C5" s="224" t="s">
        <v>108</v>
      </c>
    </row>
    <row r="6" spans="1:10">
      <c r="C6" s="224" t="s">
        <v>109</v>
      </c>
    </row>
    <row r="7" spans="1:10">
      <c r="C7" s="224" t="s">
        <v>188</v>
      </c>
    </row>
    <row r="8" spans="1:10">
      <c r="C8" s="224" t="s">
        <v>189</v>
      </c>
    </row>
    <row r="9" spans="1:10">
      <c r="C9" s="224" t="s">
        <v>190</v>
      </c>
    </row>
    <row r="10" spans="1:10">
      <c r="C10" s="224" t="s">
        <v>191</v>
      </c>
    </row>
    <row r="11" spans="1:10">
      <c r="C11" s="224" t="s">
        <v>192</v>
      </c>
    </row>
    <row r="12" spans="1:10">
      <c r="C12" s="224" t="s">
        <v>193</v>
      </c>
    </row>
    <row r="13" spans="1:10">
      <c r="C13" s="224" t="s">
        <v>194</v>
      </c>
    </row>
    <row r="14" spans="1:10">
      <c r="A14" s="22">
        <v>1</v>
      </c>
      <c r="B14" s="23" t="s">
        <v>1655</v>
      </c>
      <c r="C14" s="224"/>
      <c r="D14" s="24">
        <f>ROUND( 830,0 )</f>
        <v>830</v>
      </c>
      <c r="E14" s="22" t="s">
        <v>85</v>
      </c>
      <c r="F14" s="22" t="s">
        <v>86</v>
      </c>
      <c r="G14" s="30">
        <f>ROUND( 0,2 )</f>
        <v>0</v>
      </c>
      <c r="H14" s="27">
        <f>ROUND( D$14*G14,2 )</f>
        <v>0</v>
      </c>
    </row>
    <row r="15" spans="1:10">
      <c r="F15" s="22" t="s">
        <v>87</v>
      </c>
      <c r="G15" s="25">
        <v>0</v>
      </c>
      <c r="I15" s="24">
        <f>ROUND( D$14*G15,0 )</f>
        <v>0</v>
      </c>
    </row>
    <row r="16" spans="1:10">
      <c r="F16" s="23" t="s">
        <v>88</v>
      </c>
      <c r="G16" s="26">
        <f>ROUND( 0,2 )</f>
        <v>0</v>
      </c>
      <c r="J16" s="27">
        <f>ROUND( D$14*G16,2 )</f>
        <v>0</v>
      </c>
    </row>
    <row r="19" spans="3:3">
      <c r="C19" s="224" t="s">
        <v>108</v>
      </c>
    </row>
    <row r="20" spans="3:3">
      <c r="C20" s="224" t="s">
        <v>109</v>
      </c>
    </row>
    <row r="21" spans="3:3">
      <c r="C21" s="224" t="s">
        <v>110</v>
      </c>
    </row>
    <row r="22" spans="3:3">
      <c r="C22" s="224" t="s">
        <v>195</v>
      </c>
    </row>
    <row r="23" spans="3:3">
      <c r="C23" s="224" t="s">
        <v>196</v>
      </c>
    </row>
    <row r="24" spans="3:3">
      <c r="C24" s="224" t="s">
        <v>197</v>
      </c>
    </row>
    <row r="25" spans="3:3">
      <c r="C25" s="224" t="s">
        <v>1656</v>
      </c>
    </row>
    <row r="26" spans="3:3">
      <c r="C26" s="224" t="s">
        <v>1657</v>
      </c>
    </row>
    <row r="27" spans="3:3">
      <c r="C27" s="224" t="s">
        <v>199</v>
      </c>
    </row>
    <row r="28" spans="3:3">
      <c r="C28" s="224" t="s">
        <v>198</v>
      </c>
    </row>
    <row r="29" spans="3:3">
      <c r="C29" s="224" t="s">
        <v>118</v>
      </c>
    </row>
    <row r="30" spans="3:3">
      <c r="C30" s="224" t="s">
        <v>1658</v>
      </c>
    </row>
    <row r="31" spans="3:3">
      <c r="C31" s="224" t="s">
        <v>1659</v>
      </c>
    </row>
    <row r="32" spans="3:3">
      <c r="C32" s="224" t="s">
        <v>104</v>
      </c>
    </row>
    <row r="33" spans="1:10">
      <c r="A33" s="22">
        <v>2</v>
      </c>
      <c r="B33" s="23" t="s">
        <v>1660</v>
      </c>
      <c r="C33" s="224"/>
      <c r="D33" s="24">
        <f>ROUND( 830,0 )</f>
        <v>830</v>
      </c>
      <c r="E33" s="22" t="s">
        <v>85</v>
      </c>
      <c r="F33" s="22" t="s">
        <v>86</v>
      </c>
      <c r="G33" s="25">
        <v>0</v>
      </c>
      <c r="H33" s="24">
        <f>ROUND( D$33*G33,0 )</f>
        <v>0</v>
      </c>
    </row>
    <row r="34" spans="1:10">
      <c r="F34" s="22" t="s">
        <v>87</v>
      </c>
      <c r="G34" s="25">
        <v>0</v>
      </c>
      <c r="I34" s="24">
        <f>ROUND( D$33*G34,0 )</f>
        <v>0</v>
      </c>
    </row>
    <row r="35" spans="1:10">
      <c r="F35" s="23" t="s">
        <v>88</v>
      </c>
      <c r="G35" s="26">
        <f>ROUND( 0,2 )</f>
        <v>0</v>
      </c>
      <c r="J35" s="27">
        <f>ROUND( D$33*G35,2 )</f>
        <v>0</v>
      </c>
    </row>
    <row r="38" spans="1:10">
      <c r="C38" s="224" t="s">
        <v>108</v>
      </c>
    </row>
    <row r="39" spans="1:10">
      <c r="C39" s="224" t="s">
        <v>109</v>
      </c>
    </row>
    <row r="40" spans="1:10">
      <c r="C40" s="224" t="s">
        <v>110</v>
      </c>
    </row>
    <row r="41" spans="1:10">
      <c r="C41" s="224" t="s">
        <v>195</v>
      </c>
    </row>
    <row r="42" spans="1:10">
      <c r="C42" s="224" t="s">
        <v>1661</v>
      </c>
    </row>
    <row r="43" spans="1:10">
      <c r="C43" s="224" t="s">
        <v>1662</v>
      </c>
    </row>
    <row r="44" spans="1:10">
      <c r="C44" s="224" t="s">
        <v>1663</v>
      </c>
    </row>
    <row r="45" spans="1:10">
      <c r="C45" s="224" t="s">
        <v>118</v>
      </c>
    </row>
    <row r="46" spans="1:10">
      <c r="C46" s="224" t="s">
        <v>1664</v>
      </c>
    </row>
    <row r="47" spans="1:10">
      <c r="C47" s="224" t="s">
        <v>1665</v>
      </c>
    </row>
    <row r="48" spans="1:10">
      <c r="C48" s="224" t="s">
        <v>1666</v>
      </c>
    </row>
    <row r="49" spans="1:10">
      <c r="A49" s="22">
        <v>3</v>
      </c>
      <c r="B49" s="23" t="s">
        <v>1667</v>
      </c>
      <c r="C49" s="224"/>
      <c r="D49" s="24">
        <f>ROUND( 830,0 )</f>
        <v>830</v>
      </c>
      <c r="E49" s="22" t="s">
        <v>85</v>
      </c>
      <c r="F49" s="22" t="s">
        <v>86</v>
      </c>
      <c r="G49" s="25">
        <v>0</v>
      </c>
      <c r="H49" s="24">
        <f>ROUND( D$49*G49,0 )</f>
        <v>0</v>
      </c>
    </row>
    <row r="50" spans="1:10">
      <c r="F50" s="22" t="s">
        <v>87</v>
      </c>
      <c r="G50" s="25">
        <v>0</v>
      </c>
      <c r="I50" s="24">
        <f>ROUND( D$49*G50,0 )</f>
        <v>0</v>
      </c>
    </row>
    <row r="51" spans="1:10">
      <c r="F51" s="23" t="s">
        <v>88</v>
      </c>
      <c r="G51" s="26">
        <f>ROUND( 0,2 )</f>
        <v>0</v>
      </c>
      <c r="J51" s="27">
        <f>ROUND( D$49*G51,2 )</f>
        <v>0</v>
      </c>
    </row>
    <row r="54" spans="1:10">
      <c r="C54" s="224" t="s">
        <v>108</v>
      </c>
    </row>
    <row r="55" spans="1:10">
      <c r="C55" s="224" t="s">
        <v>109</v>
      </c>
    </row>
    <row r="56" spans="1:10">
      <c r="C56" s="224" t="s">
        <v>110</v>
      </c>
    </row>
    <row r="57" spans="1:10">
      <c r="C57" s="224" t="s">
        <v>195</v>
      </c>
    </row>
    <row r="58" spans="1:10">
      <c r="C58" s="224" t="s">
        <v>196</v>
      </c>
    </row>
    <row r="59" spans="1:10">
      <c r="C59" s="224" t="s">
        <v>197</v>
      </c>
    </row>
    <row r="60" spans="1:10">
      <c r="C60" s="224" t="s">
        <v>1656</v>
      </c>
    </row>
    <row r="61" spans="1:10">
      <c r="C61" s="224" t="s">
        <v>1657</v>
      </c>
    </row>
    <row r="62" spans="1:10">
      <c r="C62" s="224" t="s">
        <v>199</v>
      </c>
    </row>
    <row r="63" spans="1:10">
      <c r="C63" s="224" t="s">
        <v>198</v>
      </c>
    </row>
    <row r="64" spans="1:10">
      <c r="C64" s="224" t="s">
        <v>118</v>
      </c>
    </row>
    <row r="65" spans="1:10">
      <c r="C65" s="224" t="s">
        <v>1658</v>
      </c>
    </row>
    <row r="66" spans="1:10">
      <c r="C66" s="224" t="s">
        <v>1659</v>
      </c>
    </row>
    <row r="67" spans="1:10">
      <c r="C67" s="224" t="s">
        <v>1668</v>
      </c>
    </row>
    <row r="68" spans="1:10">
      <c r="A68" s="22">
        <v>4</v>
      </c>
      <c r="B68" s="23" t="s">
        <v>1669</v>
      </c>
      <c r="C68" s="224"/>
      <c r="D68" s="24">
        <f>ROUND( 310,0 )</f>
        <v>310</v>
      </c>
      <c r="E68" s="22" t="s">
        <v>85</v>
      </c>
      <c r="F68" s="22" t="s">
        <v>86</v>
      </c>
      <c r="G68" s="25">
        <v>0</v>
      </c>
      <c r="H68" s="24">
        <f>ROUND( D$68*G68,0 )</f>
        <v>0</v>
      </c>
    </row>
    <row r="69" spans="1:10">
      <c r="F69" s="22" t="s">
        <v>87</v>
      </c>
      <c r="G69" s="25">
        <v>0</v>
      </c>
      <c r="I69" s="24">
        <f>ROUND( D$68*G69,0 )</f>
        <v>0</v>
      </c>
    </row>
    <row r="70" spans="1:10">
      <c r="F70" s="23" t="s">
        <v>88</v>
      </c>
      <c r="G70" s="26">
        <f>ROUND( 0,2 )</f>
        <v>0</v>
      </c>
      <c r="J70" s="27">
        <f>ROUND( D$68*G70,2 )</f>
        <v>0</v>
      </c>
    </row>
    <row r="73" spans="1:10">
      <c r="C73" s="224" t="s">
        <v>108</v>
      </c>
    </row>
    <row r="74" spans="1:10">
      <c r="C74" s="224" t="s">
        <v>109</v>
      </c>
    </row>
    <row r="75" spans="1:10">
      <c r="C75" s="224" t="s">
        <v>200</v>
      </c>
    </row>
    <row r="76" spans="1:10">
      <c r="C76" s="224" t="s">
        <v>201</v>
      </c>
    </row>
    <row r="77" spans="1:10">
      <c r="C77" s="224" t="s">
        <v>202</v>
      </c>
    </row>
    <row r="78" spans="1:10">
      <c r="C78" s="224" t="s">
        <v>203</v>
      </c>
    </row>
    <row r="79" spans="1:10">
      <c r="C79" s="224" t="s">
        <v>204</v>
      </c>
    </row>
    <row r="80" spans="1:10">
      <c r="C80" s="224" t="s">
        <v>205</v>
      </c>
    </row>
    <row r="81" spans="1:10">
      <c r="C81" s="224" t="s">
        <v>206</v>
      </c>
    </row>
    <row r="82" spans="1:10">
      <c r="C82" s="224" t="s">
        <v>207</v>
      </c>
    </row>
    <row r="83" spans="1:10">
      <c r="C83" s="224" t="s">
        <v>208</v>
      </c>
    </row>
    <row r="84" spans="1:10">
      <c r="A84" s="22">
        <v>5</v>
      </c>
      <c r="B84" s="23" t="s">
        <v>1670</v>
      </c>
      <c r="C84" s="224"/>
      <c r="D84" s="24">
        <f>ROUND( 200,0 )</f>
        <v>200</v>
      </c>
      <c r="E84" s="22" t="s">
        <v>209</v>
      </c>
      <c r="F84" s="22" t="s">
        <v>86</v>
      </c>
      <c r="G84" s="25">
        <v>0</v>
      </c>
      <c r="H84" s="24">
        <f>ROUND( D$84*G84,0 )</f>
        <v>0</v>
      </c>
    </row>
    <row r="85" spans="1:10">
      <c r="F85" s="22" t="s">
        <v>87</v>
      </c>
      <c r="G85" s="25">
        <v>0</v>
      </c>
      <c r="I85" s="24">
        <f>ROUND( D$84*G85,0 )</f>
        <v>0</v>
      </c>
    </row>
    <row r="86" spans="1:10">
      <c r="F86" s="23" t="s">
        <v>88</v>
      </c>
      <c r="G86" s="26">
        <f>ROUND( 0,2 )</f>
        <v>0</v>
      </c>
      <c r="J86" s="27">
        <f>ROUND( D$84*G86,2 )</f>
        <v>0</v>
      </c>
    </row>
    <row r="89" spans="1:10">
      <c r="C89" s="224" t="s">
        <v>109</v>
      </c>
    </row>
    <row r="90" spans="1:10">
      <c r="C90" s="224" t="s">
        <v>200</v>
      </c>
    </row>
    <row r="91" spans="1:10">
      <c r="C91" s="224" t="s">
        <v>201</v>
      </c>
    </row>
    <row r="92" spans="1:10">
      <c r="C92" s="224" t="s">
        <v>210</v>
      </c>
    </row>
    <row r="93" spans="1:10">
      <c r="C93" s="224" t="s">
        <v>211</v>
      </c>
    </row>
    <row r="94" spans="1:10">
      <c r="C94" s="224" t="s">
        <v>212</v>
      </c>
    </row>
    <row r="95" spans="1:10">
      <c r="C95" s="224" t="s">
        <v>213</v>
      </c>
    </row>
    <row r="96" spans="1:10">
      <c r="C96" s="224" t="s">
        <v>214</v>
      </c>
    </row>
    <row r="97" spans="1:10">
      <c r="C97" s="224" t="s">
        <v>215</v>
      </c>
    </row>
    <row r="98" spans="1:10">
      <c r="C98" s="224" t="s">
        <v>216</v>
      </c>
    </row>
    <row r="99" spans="1:10">
      <c r="C99" s="224" t="s">
        <v>217</v>
      </c>
    </row>
    <row r="100" spans="1:10">
      <c r="C100" s="224" t="s">
        <v>218</v>
      </c>
    </row>
    <row r="101" spans="1:10">
      <c r="C101" s="224" t="s">
        <v>219</v>
      </c>
    </row>
    <row r="102" spans="1:10">
      <c r="C102" s="224" t="s">
        <v>220</v>
      </c>
    </row>
    <row r="103" spans="1:10">
      <c r="C103" s="224" t="s">
        <v>221</v>
      </c>
    </row>
    <row r="104" spans="1:10">
      <c r="C104" s="224" t="s">
        <v>222</v>
      </c>
    </row>
    <row r="105" spans="1:10">
      <c r="A105" s="22">
        <v>6</v>
      </c>
      <c r="B105" s="23" t="s">
        <v>1671</v>
      </c>
      <c r="C105" s="224"/>
      <c r="D105" s="24">
        <f>ROUND( 830,0 )</f>
        <v>830</v>
      </c>
      <c r="E105" s="22" t="s">
        <v>85</v>
      </c>
      <c r="F105" s="22" t="s">
        <v>86</v>
      </c>
      <c r="G105" s="25">
        <v>0</v>
      </c>
      <c r="H105" s="24">
        <f>ROUND( D$105*G105,0 )</f>
        <v>0</v>
      </c>
    </row>
    <row r="106" spans="1:10">
      <c r="F106" s="22" t="s">
        <v>87</v>
      </c>
      <c r="G106" s="25">
        <v>0</v>
      </c>
      <c r="I106" s="24">
        <f>ROUND( D$105*G106,0 )</f>
        <v>0</v>
      </c>
    </row>
    <row r="107" spans="1:10">
      <c r="F107" s="23" t="s">
        <v>88</v>
      </c>
      <c r="G107" s="26">
        <f>ROUND( 0,2 )</f>
        <v>0</v>
      </c>
      <c r="J107" s="27">
        <f>ROUND( D$105*G107,2 )</f>
        <v>0</v>
      </c>
    </row>
    <row r="110" spans="1:10">
      <c r="C110" s="224" t="s">
        <v>108</v>
      </c>
    </row>
    <row r="111" spans="1:10">
      <c r="C111" s="224" t="s">
        <v>109</v>
      </c>
    </row>
    <row r="112" spans="1:10">
      <c r="C112" s="224" t="s">
        <v>200</v>
      </c>
    </row>
    <row r="113" spans="3:3">
      <c r="C113" s="224" t="s">
        <v>201</v>
      </c>
    </row>
    <row r="114" spans="3:3">
      <c r="C114" s="224" t="s">
        <v>210</v>
      </c>
    </row>
    <row r="115" spans="3:3">
      <c r="C115" s="224" t="s">
        <v>211</v>
      </c>
    </row>
    <row r="116" spans="3:3">
      <c r="C116" s="224" t="s">
        <v>223</v>
      </c>
    </row>
    <row r="117" spans="3:3">
      <c r="C117" s="224" t="s">
        <v>224</v>
      </c>
    </row>
    <row r="118" spans="3:3">
      <c r="C118" s="224" t="s">
        <v>225</v>
      </c>
    </row>
    <row r="119" spans="3:3">
      <c r="C119" s="224" t="s">
        <v>226</v>
      </c>
    </row>
    <row r="120" spans="3:3">
      <c r="C120" s="224" t="s">
        <v>227</v>
      </c>
    </row>
    <row r="121" spans="3:3">
      <c r="C121" s="224" t="s">
        <v>228</v>
      </c>
    </row>
    <row r="122" spans="3:3">
      <c r="C122" s="224" t="s">
        <v>229</v>
      </c>
    </row>
    <row r="123" spans="3:3">
      <c r="C123" s="224" t="s">
        <v>230</v>
      </c>
    </row>
    <row r="124" spans="3:3">
      <c r="C124" s="224" t="s">
        <v>231</v>
      </c>
    </row>
    <row r="125" spans="3:3">
      <c r="C125" s="224" t="s">
        <v>232</v>
      </c>
    </row>
    <row r="126" spans="3:3">
      <c r="C126" s="224" t="s">
        <v>233</v>
      </c>
    </row>
    <row r="127" spans="3:3">
      <c r="C127" s="224" t="s">
        <v>234</v>
      </c>
    </row>
    <row r="128" spans="3:3">
      <c r="C128" s="224" t="s">
        <v>226</v>
      </c>
    </row>
    <row r="129" spans="1:10">
      <c r="C129" s="224" t="s">
        <v>235</v>
      </c>
    </row>
    <row r="130" spans="1:10">
      <c r="A130" s="22">
        <v>7</v>
      </c>
      <c r="B130" s="23" t="s">
        <v>1672</v>
      </c>
      <c r="C130" s="224"/>
      <c r="D130" s="24">
        <f>ROUND( 310,0 )</f>
        <v>310</v>
      </c>
      <c r="E130" s="22" t="s">
        <v>85</v>
      </c>
      <c r="F130" s="22" t="s">
        <v>86</v>
      </c>
      <c r="G130" s="25">
        <v>0</v>
      </c>
      <c r="H130" s="24">
        <f>ROUND( D$130*G130,0 )</f>
        <v>0</v>
      </c>
    </row>
    <row r="131" spans="1:10">
      <c r="F131" s="22" t="s">
        <v>87</v>
      </c>
      <c r="G131" s="25">
        <v>0</v>
      </c>
      <c r="I131" s="24">
        <f>ROUND( D$130*G131,0 )</f>
        <v>0</v>
      </c>
    </row>
    <row r="132" spans="1:10">
      <c r="F132" s="23" t="s">
        <v>88</v>
      </c>
      <c r="G132" s="26">
        <f>ROUND( 0,2 )</f>
        <v>0</v>
      </c>
      <c r="J132" s="27">
        <f>ROUND( D$130*G132,2 )</f>
        <v>0</v>
      </c>
    </row>
    <row r="135" spans="1:10">
      <c r="C135" s="224" t="s">
        <v>200</v>
      </c>
    </row>
    <row r="136" spans="1:10">
      <c r="C136" s="224" t="s">
        <v>201</v>
      </c>
    </row>
    <row r="137" spans="1:10">
      <c r="C137" s="224" t="s">
        <v>236</v>
      </c>
    </row>
    <row r="138" spans="1:10">
      <c r="C138" s="224" t="s">
        <v>211</v>
      </c>
    </row>
    <row r="139" spans="1:10">
      <c r="C139" s="224" t="s">
        <v>212</v>
      </c>
    </row>
    <row r="140" spans="1:10">
      <c r="C140" s="224" t="s">
        <v>237</v>
      </c>
    </row>
    <row r="141" spans="1:10">
      <c r="C141" s="224" t="s">
        <v>238</v>
      </c>
    </row>
    <row r="142" spans="1:10">
      <c r="C142" s="224" t="s">
        <v>239</v>
      </c>
    </row>
    <row r="143" spans="1:10">
      <c r="C143" s="224" t="s">
        <v>226</v>
      </c>
    </row>
    <row r="144" spans="1:10">
      <c r="C144" s="224" t="s">
        <v>240</v>
      </c>
    </row>
    <row r="145" spans="1:10">
      <c r="C145" s="224" t="s">
        <v>228</v>
      </c>
    </row>
    <row r="146" spans="1:10">
      <c r="C146" s="224" t="s">
        <v>241</v>
      </c>
    </row>
    <row r="147" spans="1:10">
      <c r="C147" s="224" t="s">
        <v>242</v>
      </c>
    </row>
    <row r="148" spans="1:10">
      <c r="C148" s="224" t="s">
        <v>243</v>
      </c>
    </row>
    <row r="149" spans="1:10">
      <c r="C149" s="224" t="s">
        <v>244</v>
      </c>
    </row>
    <row r="150" spans="1:10">
      <c r="C150" s="224" t="s">
        <v>245</v>
      </c>
    </row>
    <row r="151" spans="1:10">
      <c r="A151" s="22">
        <v>8</v>
      </c>
      <c r="B151" s="23" t="s">
        <v>1673</v>
      </c>
      <c r="C151" s="224"/>
      <c r="D151" s="24">
        <f>ROUND( 830,0 )</f>
        <v>830</v>
      </c>
      <c r="E151" s="22" t="s">
        <v>85</v>
      </c>
      <c r="F151" s="22" t="s">
        <v>86</v>
      </c>
      <c r="G151" s="25">
        <v>0</v>
      </c>
      <c r="H151" s="24">
        <f>ROUND( D$151*G151,0 )</f>
        <v>0</v>
      </c>
    </row>
    <row r="152" spans="1:10">
      <c r="F152" s="22" t="s">
        <v>87</v>
      </c>
      <c r="G152" s="25">
        <v>0</v>
      </c>
      <c r="I152" s="24">
        <f>ROUND( D$151*G152,0 )</f>
        <v>0</v>
      </c>
    </row>
    <row r="153" spans="1:10">
      <c r="F153" s="23" t="s">
        <v>88</v>
      </c>
      <c r="G153" s="26">
        <f>ROUND( 0,2 )</f>
        <v>0</v>
      </c>
      <c r="J153" s="27">
        <f>ROUND( D$151*G153,2 )</f>
        <v>0</v>
      </c>
    </row>
    <row r="156" spans="1:10">
      <c r="C156" s="224" t="s">
        <v>108</v>
      </c>
    </row>
    <row r="157" spans="1:10">
      <c r="C157" s="224" t="s">
        <v>109</v>
      </c>
    </row>
    <row r="158" spans="1:10">
      <c r="C158" s="224" t="s">
        <v>200</v>
      </c>
    </row>
    <row r="159" spans="1:10">
      <c r="C159" s="224" t="s">
        <v>201</v>
      </c>
    </row>
    <row r="160" spans="1:10">
      <c r="C160" s="224" t="s">
        <v>236</v>
      </c>
    </row>
    <row r="161" spans="1:9">
      <c r="C161" s="224" t="s">
        <v>211</v>
      </c>
    </row>
    <row r="162" spans="1:9">
      <c r="C162" s="224" t="s">
        <v>223</v>
      </c>
    </row>
    <row r="163" spans="1:9">
      <c r="C163" s="224" t="s">
        <v>224</v>
      </c>
    </row>
    <row r="164" spans="1:9">
      <c r="C164" s="224" t="s">
        <v>237</v>
      </c>
    </row>
    <row r="165" spans="1:9">
      <c r="C165" s="224" t="s">
        <v>238</v>
      </c>
    </row>
    <row r="166" spans="1:9">
      <c r="C166" s="224" t="s">
        <v>239</v>
      </c>
    </row>
    <row r="167" spans="1:9">
      <c r="C167" s="224" t="s">
        <v>226</v>
      </c>
    </row>
    <row r="168" spans="1:9">
      <c r="C168" s="224" t="s">
        <v>240</v>
      </c>
    </row>
    <row r="169" spans="1:9">
      <c r="C169" s="224" t="s">
        <v>228</v>
      </c>
    </row>
    <row r="170" spans="1:9">
      <c r="C170" s="224" t="s">
        <v>241</v>
      </c>
    </row>
    <row r="171" spans="1:9">
      <c r="C171" s="224" t="s">
        <v>242</v>
      </c>
    </row>
    <row r="172" spans="1:9">
      <c r="C172" s="224" t="s">
        <v>243</v>
      </c>
    </row>
    <row r="173" spans="1:9">
      <c r="C173" s="224" t="s">
        <v>244</v>
      </c>
    </row>
    <row r="174" spans="1:9">
      <c r="C174" s="224" t="s">
        <v>245</v>
      </c>
    </row>
    <row r="175" spans="1:9">
      <c r="A175" s="22">
        <v>9</v>
      </c>
      <c r="B175" s="23" t="s">
        <v>1674</v>
      </c>
      <c r="C175" s="224"/>
      <c r="D175" s="24">
        <f>ROUND( 310,0 )</f>
        <v>310</v>
      </c>
      <c r="E175" s="22" t="s">
        <v>85</v>
      </c>
      <c r="F175" s="22" t="s">
        <v>86</v>
      </c>
      <c r="G175" s="25">
        <v>0</v>
      </c>
      <c r="H175" s="24">
        <f>ROUND( D$175*G175,0 )</f>
        <v>0</v>
      </c>
    </row>
    <row r="176" spans="1:9">
      <c r="F176" s="22" t="s">
        <v>87</v>
      </c>
      <c r="G176" s="25">
        <v>0</v>
      </c>
      <c r="I176" s="24">
        <f>ROUND( D$175*G176,0 )</f>
        <v>0</v>
      </c>
    </row>
    <row r="177" spans="3:10">
      <c r="F177" s="23" t="s">
        <v>88</v>
      </c>
      <c r="G177" s="26">
        <f>ROUND( 0,2 )</f>
        <v>0</v>
      </c>
      <c r="J177" s="27">
        <f>ROUND( D$175*G177,2 )</f>
        <v>0</v>
      </c>
    </row>
    <row r="180" spans="3:10">
      <c r="C180" s="224" t="s">
        <v>108</v>
      </c>
    </row>
    <row r="181" spans="3:10">
      <c r="C181" s="224" t="s">
        <v>109</v>
      </c>
    </row>
    <row r="182" spans="3:10">
      <c r="C182" s="224" t="s">
        <v>246</v>
      </c>
    </row>
    <row r="183" spans="3:10">
      <c r="C183" s="224" t="s">
        <v>247</v>
      </c>
    </row>
    <row r="184" spans="3:10">
      <c r="C184" s="224" t="s">
        <v>248</v>
      </c>
    </row>
    <row r="185" spans="3:10">
      <c r="C185" s="224" t="s">
        <v>249</v>
      </c>
    </row>
    <row r="186" spans="3:10">
      <c r="C186" s="224" t="s">
        <v>250</v>
      </c>
    </row>
    <row r="187" spans="3:10">
      <c r="C187" s="224" t="s">
        <v>251</v>
      </c>
    </row>
    <row r="188" spans="3:10">
      <c r="C188" s="224" t="s">
        <v>252</v>
      </c>
    </row>
    <row r="189" spans="3:10">
      <c r="C189" s="224" t="s">
        <v>253</v>
      </c>
    </row>
    <row r="190" spans="3:10">
      <c r="C190" s="224" t="s">
        <v>254</v>
      </c>
    </row>
    <row r="191" spans="3:10">
      <c r="C191" s="224" t="s">
        <v>255</v>
      </c>
    </row>
    <row r="192" spans="3:10">
      <c r="C192" s="224" t="s">
        <v>256</v>
      </c>
    </row>
    <row r="193" spans="1:10">
      <c r="C193" s="224" t="s">
        <v>257</v>
      </c>
    </row>
    <row r="194" spans="1:10">
      <c r="A194" s="22">
        <v>10</v>
      </c>
      <c r="B194" s="23" t="s">
        <v>1675</v>
      </c>
      <c r="C194" s="224"/>
      <c r="D194" s="24">
        <f>ROUND( 3205,0 )</f>
        <v>3205</v>
      </c>
      <c r="E194" s="22" t="s">
        <v>142</v>
      </c>
      <c r="F194" s="22" t="s">
        <v>86</v>
      </c>
      <c r="G194" s="25">
        <v>0</v>
      </c>
      <c r="H194" s="24">
        <f>ROUND( D$194*G194,0 )</f>
        <v>0</v>
      </c>
    </row>
    <row r="195" spans="1:10">
      <c r="F195" s="22" t="s">
        <v>87</v>
      </c>
      <c r="G195" s="25">
        <v>0</v>
      </c>
      <c r="I195" s="24">
        <f>ROUND( D$194*G195,0 )</f>
        <v>0</v>
      </c>
    </row>
    <row r="196" spans="1:10">
      <c r="F196" s="23" t="s">
        <v>88</v>
      </c>
      <c r="G196" s="26">
        <f>ROUND( 0,2 )</f>
        <v>0</v>
      </c>
      <c r="J196" s="27">
        <f>ROUND( D$194*G196,2 )</f>
        <v>0</v>
      </c>
    </row>
    <row r="199" spans="1:10">
      <c r="C199" s="224" t="s">
        <v>258</v>
      </c>
    </row>
    <row r="200" spans="1:10">
      <c r="C200" s="224" t="s">
        <v>259</v>
      </c>
    </row>
    <row r="201" spans="1:10">
      <c r="C201" s="224" t="s">
        <v>260</v>
      </c>
    </row>
    <row r="202" spans="1:10">
      <c r="C202" s="224" t="s">
        <v>261</v>
      </c>
    </row>
    <row r="203" spans="1:10">
      <c r="C203" s="224" t="s">
        <v>262</v>
      </c>
    </row>
    <row r="204" spans="1:10">
      <c r="C204" s="224" t="s">
        <v>263</v>
      </c>
    </row>
    <row r="205" spans="1:10">
      <c r="C205" s="224" t="s">
        <v>264</v>
      </c>
    </row>
    <row r="206" spans="1:10">
      <c r="C206" s="224" t="s">
        <v>265</v>
      </c>
    </row>
    <row r="207" spans="1:10">
      <c r="C207" s="224" t="s">
        <v>266</v>
      </c>
    </row>
    <row r="208" spans="1:10">
      <c r="A208" s="22">
        <v>11</v>
      </c>
      <c r="B208" s="23" t="s">
        <v>267</v>
      </c>
      <c r="C208" s="224" t="s">
        <v>268</v>
      </c>
      <c r="D208" s="27">
        <f>ROUND( 9,2 )</f>
        <v>9</v>
      </c>
      <c r="E208" s="22" t="s">
        <v>142</v>
      </c>
      <c r="F208" s="22" t="s">
        <v>86</v>
      </c>
      <c r="G208" s="25">
        <v>0</v>
      </c>
      <c r="H208" s="24">
        <f>ROUND( D$208*G208,0 )</f>
        <v>0</v>
      </c>
    </row>
    <row r="209" spans="1:10">
      <c r="F209" s="22" t="s">
        <v>87</v>
      </c>
      <c r="G209" s="25">
        <v>0</v>
      </c>
      <c r="I209" s="24">
        <f>ROUND( D$208*G209,0 )</f>
        <v>0</v>
      </c>
    </row>
    <row r="210" spans="1:10">
      <c r="F210" s="23" t="s">
        <v>88</v>
      </c>
      <c r="G210" s="26">
        <f>ROUND( 0,2 )</f>
        <v>0</v>
      </c>
      <c r="J210" s="27">
        <f>ROUND( D$208*G210,2 )</f>
        <v>0</v>
      </c>
    </row>
    <row r="213" spans="1:10">
      <c r="C213" s="224" t="s">
        <v>269</v>
      </c>
    </row>
    <row r="214" spans="1:10">
      <c r="C214" s="224" t="s">
        <v>259</v>
      </c>
    </row>
    <row r="215" spans="1:10">
      <c r="C215" s="224" t="s">
        <v>260</v>
      </c>
    </row>
    <row r="216" spans="1:10">
      <c r="C216" s="224" t="s">
        <v>270</v>
      </c>
    </row>
    <row r="217" spans="1:10">
      <c r="C217" s="224" t="s">
        <v>271</v>
      </c>
    </row>
    <row r="218" spans="1:10">
      <c r="C218" s="224" t="s">
        <v>263</v>
      </c>
    </row>
    <row r="219" spans="1:10">
      <c r="C219" s="224" t="s">
        <v>272</v>
      </c>
    </row>
    <row r="220" spans="1:10">
      <c r="C220" s="224" t="s">
        <v>273</v>
      </c>
    </row>
    <row r="221" spans="1:10">
      <c r="A221" s="22">
        <v>12</v>
      </c>
      <c r="B221" s="23" t="s">
        <v>274</v>
      </c>
      <c r="C221" s="224" t="s">
        <v>275</v>
      </c>
      <c r="D221" s="27">
        <f>ROUND( 43,2 )</f>
        <v>43</v>
      </c>
      <c r="E221" s="22" t="s">
        <v>142</v>
      </c>
      <c r="F221" s="22" t="s">
        <v>86</v>
      </c>
      <c r="G221" s="25">
        <v>0</v>
      </c>
      <c r="H221" s="24">
        <f>ROUND( D$221*G221,0 )</f>
        <v>0</v>
      </c>
    </row>
    <row r="222" spans="1:10">
      <c r="F222" s="22" t="s">
        <v>87</v>
      </c>
      <c r="G222" s="25">
        <v>0</v>
      </c>
      <c r="I222" s="24">
        <f>ROUND( D$221*G222,0 )</f>
        <v>0</v>
      </c>
    </row>
    <row r="223" spans="1:10">
      <c r="F223" s="23" t="s">
        <v>88</v>
      </c>
      <c r="G223" s="26">
        <f>ROUND( 0,2 )</f>
        <v>0</v>
      </c>
      <c r="J223" s="27">
        <f>ROUND( D$221*G223,2 )</f>
        <v>0</v>
      </c>
    </row>
    <row r="226" spans="1:10">
      <c r="C226" s="224" t="s">
        <v>276</v>
      </c>
    </row>
    <row r="227" spans="1:10">
      <c r="C227" s="224" t="s">
        <v>277</v>
      </c>
    </row>
    <row r="228" spans="1:10">
      <c r="C228" s="224" t="s">
        <v>278</v>
      </c>
    </row>
    <row r="229" spans="1:10">
      <c r="C229" s="224" t="s">
        <v>279</v>
      </c>
    </row>
    <row r="230" spans="1:10">
      <c r="C230" s="224" t="s">
        <v>280</v>
      </c>
    </row>
    <row r="231" spans="1:10">
      <c r="C231" s="224" t="s">
        <v>281</v>
      </c>
    </row>
    <row r="232" spans="1:10">
      <c r="A232" s="22">
        <v>13</v>
      </c>
      <c r="B232" s="23" t="s">
        <v>282</v>
      </c>
      <c r="C232" s="224" t="s">
        <v>283</v>
      </c>
      <c r="D232" s="27">
        <f>ROUND( 40,2 )</f>
        <v>40</v>
      </c>
      <c r="E232" s="22" t="s">
        <v>126</v>
      </c>
      <c r="F232" s="22" t="s">
        <v>86</v>
      </c>
      <c r="G232" s="25">
        <v>0</v>
      </c>
      <c r="H232" s="24">
        <f>ROUND( D$232*G232,0 )</f>
        <v>0</v>
      </c>
    </row>
    <row r="233" spans="1:10">
      <c r="F233" s="22" t="s">
        <v>87</v>
      </c>
      <c r="G233" s="25">
        <v>0</v>
      </c>
      <c r="I233" s="24">
        <f>ROUND( D$232*G233,0 )</f>
        <v>0</v>
      </c>
    </row>
    <row r="234" spans="1:10">
      <c r="F234" s="23" t="s">
        <v>88</v>
      </c>
      <c r="G234" s="26">
        <f>ROUND( 0,2 )</f>
        <v>0</v>
      </c>
      <c r="J234" s="27">
        <f>ROUND( D$232*G234,2 )</f>
        <v>0</v>
      </c>
    </row>
    <row r="237" spans="1:10">
      <c r="C237" s="224" t="s">
        <v>108</v>
      </c>
    </row>
    <row r="238" spans="1:10">
      <c r="C238" s="224" t="s">
        <v>284</v>
      </c>
    </row>
    <row r="239" spans="1:10">
      <c r="C239" s="224" t="s">
        <v>188</v>
      </c>
    </row>
    <row r="240" spans="1:10">
      <c r="C240" s="224" t="s">
        <v>285</v>
      </c>
    </row>
    <row r="241" spans="1:10">
      <c r="C241" s="224" t="s">
        <v>286</v>
      </c>
    </row>
    <row r="242" spans="1:10">
      <c r="C242" s="224" t="s">
        <v>287</v>
      </c>
    </row>
    <row r="243" spans="1:10">
      <c r="A243" s="22">
        <v>14</v>
      </c>
      <c r="B243" s="23" t="s">
        <v>1676</v>
      </c>
      <c r="C243" s="224"/>
      <c r="D243" s="24">
        <f>ROUND( 200,0 )</f>
        <v>200</v>
      </c>
      <c r="E243" s="22" t="s">
        <v>209</v>
      </c>
      <c r="F243" s="22" t="s">
        <v>86</v>
      </c>
      <c r="G243" s="30">
        <f>ROUND( 0,2 )</f>
        <v>0</v>
      </c>
      <c r="H243" s="27">
        <f>ROUND( D$243*G243,2 )</f>
        <v>0</v>
      </c>
    </row>
    <row r="244" spans="1:10">
      <c r="F244" s="22" t="s">
        <v>87</v>
      </c>
      <c r="G244" s="25">
        <v>0</v>
      </c>
      <c r="I244" s="24">
        <f>ROUND( D$243*G244,0 )</f>
        <v>0</v>
      </c>
    </row>
    <row r="245" spans="1:10">
      <c r="F245" s="23" t="s">
        <v>88</v>
      </c>
      <c r="G245" s="26">
        <f>ROUND( 0,2 )</f>
        <v>0</v>
      </c>
      <c r="J245" s="27">
        <f>ROUND( D$243*G245,2 )</f>
        <v>0</v>
      </c>
    </row>
    <row r="248" spans="1:10">
      <c r="C248" s="224" t="s">
        <v>288</v>
      </c>
    </row>
    <row r="249" spans="1:10">
      <c r="C249" s="224" t="s">
        <v>289</v>
      </c>
    </row>
    <row r="250" spans="1:10">
      <c r="C250" s="224" t="s">
        <v>290</v>
      </c>
    </row>
    <row r="251" spans="1:10">
      <c r="C251" s="224" t="s">
        <v>291</v>
      </c>
    </row>
    <row r="252" spans="1:10">
      <c r="A252" s="22">
        <v>15</v>
      </c>
      <c r="B252" s="23" t="s">
        <v>292</v>
      </c>
      <c r="C252" s="224" t="s">
        <v>293</v>
      </c>
      <c r="D252" s="24">
        <f>ROUND( 200,0 )</f>
        <v>200</v>
      </c>
      <c r="E252" s="22" t="s">
        <v>126</v>
      </c>
      <c r="F252" s="22" t="s">
        <v>86</v>
      </c>
      <c r="G252" s="25">
        <v>0</v>
      </c>
      <c r="H252" s="24">
        <f>ROUND( D$252*G252,0 )</f>
        <v>0</v>
      </c>
    </row>
    <row r="253" spans="1:10">
      <c r="F253" s="22" t="s">
        <v>87</v>
      </c>
      <c r="G253" s="25">
        <v>0</v>
      </c>
      <c r="I253" s="24">
        <f>ROUND( D$252*G253,0 )</f>
        <v>0</v>
      </c>
    </row>
    <row r="254" spans="1:10">
      <c r="F254" s="23" t="s">
        <v>88</v>
      </c>
      <c r="G254" s="26">
        <f>ROUND( 0,2 )</f>
        <v>0</v>
      </c>
      <c r="J254" s="27">
        <f>ROUND( D$252*G254,2 )</f>
        <v>0</v>
      </c>
    </row>
    <row r="256" spans="1:10" ht="15.75" thickBot="1"/>
    <row r="257" spans="1:10" ht="15.75">
      <c r="A257" s="21"/>
      <c r="H257" s="28">
        <f>ROUND( SUM(H4:H256),0 )</f>
        <v>0</v>
      </c>
      <c r="I257" s="28">
        <f>ROUND( SUM(I4:I256),0 )</f>
        <v>0</v>
      </c>
      <c r="J257" s="29">
        <f>ROUND( SUM(J4:J256),2 )</f>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J395"/>
  <sheetViews>
    <sheetView workbookViewId="0">
      <selection activeCell="G394" sqref="G394"/>
    </sheetView>
  </sheetViews>
  <sheetFormatPr defaultRowHeight="15"/>
  <cols>
    <col min="1" max="1" width="9.140625" style="172"/>
    <col min="2" max="2" width="24.42578125" style="172" bestFit="1" customWidth="1"/>
    <col min="3" max="3" width="35.7109375" style="223" customWidth="1"/>
    <col min="4" max="6" width="9.140625" style="172"/>
    <col min="7" max="7" width="10.140625" style="172" bestFit="1" customWidth="1"/>
    <col min="8" max="9" width="11.28515625" style="172" bestFit="1" customWidth="1"/>
    <col min="10" max="16384" width="9.140625" style="172"/>
  </cols>
  <sheetData>
    <row r="1" spans="1:10">
      <c r="A1" s="18" t="s">
        <v>63</v>
      </c>
      <c r="B1" s="18" t="s">
        <v>64</v>
      </c>
      <c r="C1" s="249" t="s">
        <v>65</v>
      </c>
      <c r="D1" s="18" t="s">
        <v>66</v>
      </c>
      <c r="E1" s="18" t="s">
        <v>67</v>
      </c>
      <c r="F1" s="18"/>
      <c r="G1" s="18" t="s">
        <v>68</v>
      </c>
      <c r="H1" s="18" t="s">
        <v>69</v>
      </c>
      <c r="I1" s="18" t="s">
        <v>70</v>
      </c>
      <c r="J1" s="18" t="s">
        <v>71</v>
      </c>
    </row>
    <row r="2" spans="1:10" ht="15.75">
      <c r="A2" s="21" t="s">
        <v>294</v>
      </c>
    </row>
    <row r="4" spans="1:10">
      <c r="C4" s="224" t="s">
        <v>108</v>
      </c>
    </row>
    <row r="5" spans="1:10">
      <c r="C5" s="224" t="s">
        <v>295</v>
      </c>
    </row>
    <row r="6" spans="1:10">
      <c r="C6" s="224" t="s">
        <v>296</v>
      </c>
    </row>
    <row r="7" spans="1:10">
      <c r="C7" s="224" t="s">
        <v>297</v>
      </c>
    </row>
    <row r="8" spans="1:10">
      <c r="C8" s="224" t="s">
        <v>298</v>
      </c>
    </row>
    <row r="9" spans="1:10">
      <c r="C9" s="224" t="s">
        <v>299</v>
      </c>
    </row>
    <row r="10" spans="1:10">
      <c r="A10" s="22">
        <v>1</v>
      </c>
      <c r="B10" s="23" t="s">
        <v>1677</v>
      </c>
      <c r="C10" s="224"/>
      <c r="D10" s="27">
        <f>ROUND( 82,2 )</f>
        <v>82</v>
      </c>
      <c r="E10" s="22" t="s">
        <v>142</v>
      </c>
      <c r="F10" s="22" t="s">
        <v>86</v>
      </c>
      <c r="G10" s="30">
        <f>ROUND( 0,2 )</f>
        <v>0</v>
      </c>
      <c r="H10" s="27">
        <f>ROUND( D$10*G10,2 )</f>
        <v>0</v>
      </c>
    </row>
    <row r="11" spans="1:10">
      <c r="F11" s="22" t="s">
        <v>87</v>
      </c>
      <c r="G11" s="25">
        <v>0</v>
      </c>
      <c r="I11" s="24">
        <f>ROUND( D$10*G11,0 )</f>
        <v>0</v>
      </c>
    </row>
    <row r="12" spans="1:10">
      <c r="F12" s="23" t="s">
        <v>88</v>
      </c>
      <c r="G12" s="26">
        <f>ROUND( 0,2 )</f>
        <v>0</v>
      </c>
      <c r="J12" s="27">
        <f>ROUND( D$10*G12,2 )</f>
        <v>0</v>
      </c>
    </row>
    <row r="15" spans="1:10">
      <c r="C15" s="224" t="s">
        <v>108</v>
      </c>
    </row>
    <row r="16" spans="1:10">
      <c r="C16" s="224" t="s">
        <v>284</v>
      </c>
    </row>
    <row r="17" spans="1:10">
      <c r="C17" s="224" t="s">
        <v>188</v>
      </c>
    </row>
    <row r="18" spans="1:10">
      <c r="C18" s="224" t="s">
        <v>1678</v>
      </c>
    </row>
    <row r="19" spans="1:10">
      <c r="C19" s="224" t="s">
        <v>1679</v>
      </c>
    </row>
    <row r="20" spans="1:10">
      <c r="A20" s="22">
        <v>2</v>
      </c>
      <c r="B20" s="23" t="s">
        <v>1680</v>
      </c>
      <c r="C20" s="224"/>
      <c r="D20" s="24">
        <f>ROUND( 180,0 )</f>
        <v>180</v>
      </c>
      <c r="E20" s="22" t="s">
        <v>209</v>
      </c>
      <c r="F20" s="22" t="s">
        <v>86</v>
      </c>
      <c r="G20" s="30">
        <f>ROUND( 0,2 )</f>
        <v>0</v>
      </c>
      <c r="H20" s="27">
        <f>ROUND( D$20*G20,2 )</f>
        <v>0</v>
      </c>
    </row>
    <row r="21" spans="1:10">
      <c r="F21" s="22" t="s">
        <v>87</v>
      </c>
      <c r="G21" s="25">
        <v>0</v>
      </c>
      <c r="I21" s="24">
        <f>ROUND( D$20*G21,0 )</f>
        <v>0</v>
      </c>
    </row>
    <row r="22" spans="1:10">
      <c r="F22" s="23" t="s">
        <v>88</v>
      </c>
      <c r="G22" s="26">
        <f>ROUND( 0,2 )</f>
        <v>0</v>
      </c>
      <c r="J22" s="27">
        <f>ROUND( D$20*G22,2 )</f>
        <v>0</v>
      </c>
    </row>
    <row r="25" spans="1:10">
      <c r="C25" s="224" t="s">
        <v>300</v>
      </c>
    </row>
    <row r="26" spans="1:10">
      <c r="A26" s="22">
        <v>3</v>
      </c>
      <c r="B26" s="23" t="s">
        <v>301</v>
      </c>
      <c r="C26" s="224" t="s">
        <v>302</v>
      </c>
      <c r="D26" s="27">
        <f>ROUND( 1.5,2 )</f>
        <v>1.5</v>
      </c>
      <c r="E26" s="22" t="s">
        <v>303</v>
      </c>
      <c r="F26" s="22" t="s">
        <v>86</v>
      </c>
      <c r="G26" s="30">
        <f>ROUND( 0,2 )</f>
        <v>0</v>
      </c>
      <c r="H26" s="27">
        <f>ROUND( D$26*G26,2 )</f>
        <v>0</v>
      </c>
    </row>
    <row r="27" spans="1:10">
      <c r="F27" s="22" t="s">
        <v>87</v>
      </c>
      <c r="G27" s="25">
        <v>0</v>
      </c>
      <c r="I27" s="24">
        <f>ROUND( D$26*G27,0 )</f>
        <v>0</v>
      </c>
    </row>
    <row r="28" spans="1:10">
      <c r="F28" s="23" t="s">
        <v>88</v>
      </c>
      <c r="G28" s="26">
        <f>ROUND( 0,2 )</f>
        <v>0</v>
      </c>
      <c r="J28" s="27">
        <f>ROUND( D$26*G28,2 )</f>
        <v>0</v>
      </c>
    </row>
    <row r="31" spans="1:10">
      <c r="C31" s="224" t="s">
        <v>304</v>
      </c>
    </row>
    <row r="32" spans="1:10">
      <c r="C32" s="224" t="s">
        <v>305</v>
      </c>
    </row>
    <row r="33" spans="3:3">
      <c r="C33" s="224" t="s">
        <v>306</v>
      </c>
    </row>
    <row r="34" spans="3:3">
      <c r="C34" s="224" t="s">
        <v>307</v>
      </c>
    </row>
    <row r="35" spans="3:3">
      <c r="C35" s="224" t="s">
        <v>308</v>
      </c>
    </row>
    <row r="36" spans="3:3">
      <c r="C36" s="224" t="s">
        <v>309</v>
      </c>
    </row>
    <row r="37" spans="3:3">
      <c r="C37" s="224" t="s">
        <v>310</v>
      </c>
    </row>
    <row r="38" spans="3:3">
      <c r="C38" s="224" t="s">
        <v>311</v>
      </c>
    </row>
    <row r="39" spans="3:3">
      <c r="C39" s="224" t="s">
        <v>312</v>
      </c>
    </row>
    <row r="40" spans="3:3">
      <c r="C40" s="224" t="s">
        <v>313</v>
      </c>
    </row>
    <row r="41" spans="3:3">
      <c r="C41" s="224" t="s">
        <v>314</v>
      </c>
    </row>
    <row r="42" spans="3:3">
      <c r="C42" s="224" t="s">
        <v>315</v>
      </c>
    </row>
    <row r="43" spans="3:3">
      <c r="C43" s="224" t="s">
        <v>316</v>
      </c>
    </row>
    <row r="44" spans="3:3">
      <c r="C44" s="224" t="s">
        <v>317</v>
      </c>
    </row>
    <row r="45" spans="3:3">
      <c r="C45" s="224" t="s">
        <v>318</v>
      </c>
    </row>
    <row r="46" spans="3:3">
      <c r="C46" s="224" t="s">
        <v>319</v>
      </c>
    </row>
    <row r="47" spans="3:3">
      <c r="C47" s="224" t="s">
        <v>320</v>
      </c>
    </row>
    <row r="48" spans="3:3">
      <c r="C48" s="224" t="s">
        <v>321</v>
      </c>
    </row>
    <row r="49" spans="1:10">
      <c r="A49" s="22">
        <v>4</v>
      </c>
      <c r="B49" s="23" t="s">
        <v>322</v>
      </c>
      <c r="C49" s="224" t="s">
        <v>323</v>
      </c>
      <c r="D49" s="27">
        <f>ROUND( 49,2 )</f>
        <v>49</v>
      </c>
      <c r="E49" s="22" t="s">
        <v>142</v>
      </c>
      <c r="F49" s="22" t="s">
        <v>86</v>
      </c>
      <c r="G49" s="25">
        <v>0</v>
      </c>
      <c r="H49" s="24">
        <f>ROUND( D$49*G49,0 )</f>
        <v>0</v>
      </c>
    </row>
    <row r="50" spans="1:10">
      <c r="F50" s="22" t="s">
        <v>87</v>
      </c>
      <c r="G50" s="25">
        <v>0</v>
      </c>
      <c r="I50" s="24">
        <f>ROUND( D$49*G50,0 )</f>
        <v>0</v>
      </c>
    </row>
    <row r="51" spans="1:10">
      <c r="F51" s="23" t="s">
        <v>88</v>
      </c>
      <c r="G51" s="26">
        <f>ROUND( 0,2 )</f>
        <v>0</v>
      </c>
      <c r="J51" s="27">
        <f>ROUND( D$49*G51,2 )</f>
        <v>0</v>
      </c>
    </row>
    <row r="54" spans="1:10">
      <c r="C54" s="224" t="s">
        <v>304</v>
      </c>
    </row>
    <row r="55" spans="1:10">
      <c r="C55" s="224" t="s">
        <v>305</v>
      </c>
    </row>
    <row r="56" spans="1:10">
      <c r="C56" s="224" t="s">
        <v>324</v>
      </c>
    </row>
    <row r="57" spans="1:10">
      <c r="C57" s="224" t="s">
        <v>325</v>
      </c>
    </row>
    <row r="58" spans="1:10">
      <c r="C58" s="224" t="s">
        <v>326</v>
      </c>
    </row>
    <row r="59" spans="1:10">
      <c r="C59" s="224" t="s">
        <v>310</v>
      </c>
    </row>
    <row r="60" spans="1:10">
      <c r="C60" s="224" t="s">
        <v>327</v>
      </c>
    </row>
    <row r="61" spans="1:10">
      <c r="C61" s="224" t="s">
        <v>328</v>
      </c>
    </row>
    <row r="62" spans="1:10">
      <c r="C62" s="224" t="s">
        <v>313</v>
      </c>
    </row>
    <row r="63" spans="1:10">
      <c r="C63" s="224" t="s">
        <v>329</v>
      </c>
    </row>
    <row r="64" spans="1:10">
      <c r="C64" s="224" t="s">
        <v>316</v>
      </c>
    </row>
    <row r="65" spans="1:10">
      <c r="C65" s="224" t="s">
        <v>317</v>
      </c>
    </row>
    <row r="66" spans="1:10">
      <c r="C66" s="224" t="s">
        <v>318</v>
      </c>
    </row>
    <row r="67" spans="1:10">
      <c r="C67" s="224" t="s">
        <v>319</v>
      </c>
    </row>
    <row r="68" spans="1:10">
      <c r="C68" s="224" t="s">
        <v>320</v>
      </c>
    </row>
    <row r="69" spans="1:10">
      <c r="C69" s="224" t="s">
        <v>330</v>
      </c>
    </row>
    <row r="70" spans="1:10">
      <c r="A70" s="22">
        <v>5</v>
      </c>
      <c r="B70" s="23" t="s">
        <v>331</v>
      </c>
      <c r="C70" s="224" t="s">
        <v>332</v>
      </c>
      <c r="D70" s="27">
        <f>ROUND( 15,2 )</f>
        <v>15</v>
      </c>
      <c r="E70" s="22" t="s">
        <v>142</v>
      </c>
      <c r="F70" s="22" t="s">
        <v>86</v>
      </c>
      <c r="G70" s="25">
        <v>0</v>
      </c>
      <c r="H70" s="24">
        <f>ROUND( D$70*G70,0 )</f>
        <v>0</v>
      </c>
    </row>
    <row r="71" spans="1:10">
      <c r="F71" s="22" t="s">
        <v>87</v>
      </c>
      <c r="G71" s="25">
        <v>0</v>
      </c>
      <c r="I71" s="24">
        <f>ROUND( D$70*G71,0 )</f>
        <v>0</v>
      </c>
    </row>
    <row r="72" spans="1:10">
      <c r="F72" s="23" t="s">
        <v>88</v>
      </c>
      <c r="G72" s="26">
        <f>ROUND( 0,2 )</f>
        <v>0</v>
      </c>
      <c r="J72" s="27">
        <f>ROUND( D$70*G72,2 )</f>
        <v>0</v>
      </c>
    </row>
    <row r="75" spans="1:10">
      <c r="C75" s="224" t="s">
        <v>304</v>
      </c>
    </row>
    <row r="76" spans="1:10">
      <c r="C76" s="224" t="s">
        <v>305</v>
      </c>
    </row>
    <row r="77" spans="1:10">
      <c r="C77" s="224" t="s">
        <v>333</v>
      </c>
    </row>
    <row r="78" spans="1:10">
      <c r="C78" s="224" t="s">
        <v>325</v>
      </c>
    </row>
    <row r="79" spans="1:10">
      <c r="C79" s="224" t="s">
        <v>326</v>
      </c>
    </row>
    <row r="80" spans="1:10">
      <c r="C80" s="224" t="s">
        <v>310</v>
      </c>
    </row>
    <row r="81" spans="1:10">
      <c r="C81" s="224" t="s">
        <v>327</v>
      </c>
    </row>
    <row r="82" spans="1:10">
      <c r="C82" s="224" t="s">
        <v>328</v>
      </c>
    </row>
    <row r="83" spans="1:10">
      <c r="C83" s="224" t="s">
        <v>313</v>
      </c>
    </row>
    <row r="84" spans="1:10">
      <c r="C84" s="224" t="s">
        <v>334</v>
      </c>
    </row>
    <row r="85" spans="1:10">
      <c r="C85" s="224" t="s">
        <v>316</v>
      </c>
    </row>
    <row r="86" spans="1:10">
      <c r="C86" s="224" t="s">
        <v>317</v>
      </c>
    </row>
    <row r="87" spans="1:10">
      <c r="C87" s="224" t="s">
        <v>318</v>
      </c>
    </row>
    <row r="88" spans="1:10">
      <c r="C88" s="224" t="s">
        <v>319</v>
      </c>
    </row>
    <row r="89" spans="1:10">
      <c r="C89" s="224" t="s">
        <v>320</v>
      </c>
    </row>
    <row r="90" spans="1:10">
      <c r="C90" s="224" t="s">
        <v>335</v>
      </c>
    </row>
    <row r="91" spans="1:10">
      <c r="A91" s="22">
        <v>6</v>
      </c>
      <c r="B91" s="23" t="s">
        <v>336</v>
      </c>
      <c r="C91" s="224" t="s">
        <v>332</v>
      </c>
      <c r="D91" s="27">
        <f>ROUND( 1,2 )</f>
        <v>1</v>
      </c>
      <c r="E91" s="22" t="s">
        <v>142</v>
      </c>
      <c r="F91" s="22" t="s">
        <v>86</v>
      </c>
      <c r="G91" s="25">
        <v>0</v>
      </c>
      <c r="H91" s="24">
        <f>ROUND( D$91*G91,0 )</f>
        <v>0</v>
      </c>
    </row>
    <row r="92" spans="1:10">
      <c r="F92" s="22" t="s">
        <v>87</v>
      </c>
      <c r="G92" s="25">
        <v>0</v>
      </c>
      <c r="I92" s="24">
        <f>ROUND( D$91*G92,0 )</f>
        <v>0</v>
      </c>
    </row>
    <row r="93" spans="1:10">
      <c r="F93" s="23" t="s">
        <v>88</v>
      </c>
      <c r="G93" s="26">
        <f>ROUND( 0,2 )</f>
        <v>0</v>
      </c>
      <c r="J93" s="27">
        <f>ROUND( D$91*G93,2 )</f>
        <v>0</v>
      </c>
    </row>
    <row r="96" spans="1:10">
      <c r="C96" s="224" t="s">
        <v>304</v>
      </c>
    </row>
    <row r="97" spans="3:3">
      <c r="C97" s="224" t="s">
        <v>305</v>
      </c>
    </row>
    <row r="98" spans="3:3">
      <c r="C98" s="224" t="s">
        <v>337</v>
      </c>
    </row>
    <row r="99" spans="3:3">
      <c r="C99" s="224" t="s">
        <v>338</v>
      </c>
    </row>
    <row r="100" spans="3:3">
      <c r="C100" s="224" t="s">
        <v>339</v>
      </c>
    </row>
    <row r="101" spans="3:3">
      <c r="C101" s="224" t="s">
        <v>340</v>
      </c>
    </row>
    <row r="102" spans="3:3">
      <c r="C102" s="224" t="s">
        <v>341</v>
      </c>
    </row>
    <row r="103" spans="3:3">
      <c r="C103" s="224" t="s">
        <v>342</v>
      </c>
    </row>
    <row r="104" spans="3:3">
      <c r="C104" s="224" t="s">
        <v>343</v>
      </c>
    </row>
    <row r="105" spans="3:3">
      <c r="C105" s="224" t="s">
        <v>344</v>
      </c>
    </row>
    <row r="106" spans="3:3">
      <c r="C106" s="224" t="s">
        <v>311</v>
      </c>
    </row>
    <row r="107" spans="3:3">
      <c r="C107" s="224" t="s">
        <v>312</v>
      </c>
    </row>
    <row r="108" spans="3:3">
      <c r="C108" s="224" t="s">
        <v>345</v>
      </c>
    </row>
    <row r="109" spans="3:3">
      <c r="C109" s="224" t="s">
        <v>346</v>
      </c>
    </row>
    <row r="110" spans="3:3">
      <c r="C110" s="224" t="s">
        <v>347</v>
      </c>
    </row>
    <row r="111" spans="3:3">
      <c r="C111" s="224" t="s">
        <v>316</v>
      </c>
    </row>
    <row r="112" spans="3:3">
      <c r="C112" s="224" t="s">
        <v>317</v>
      </c>
    </row>
    <row r="113" spans="1:10">
      <c r="C113" s="224" t="s">
        <v>318</v>
      </c>
    </row>
    <row r="114" spans="1:10">
      <c r="C114" s="224" t="s">
        <v>319</v>
      </c>
    </row>
    <row r="115" spans="1:10">
      <c r="C115" s="224" t="s">
        <v>320</v>
      </c>
    </row>
    <row r="116" spans="1:10">
      <c r="C116" s="224" t="s">
        <v>348</v>
      </c>
    </row>
    <row r="117" spans="1:10">
      <c r="A117" s="22">
        <v>7</v>
      </c>
      <c r="B117" s="23" t="s">
        <v>349</v>
      </c>
      <c r="C117" s="224" t="s">
        <v>323</v>
      </c>
      <c r="D117" s="27">
        <f>ROUND( 2,2 )</f>
        <v>2</v>
      </c>
      <c r="E117" s="22" t="s">
        <v>142</v>
      </c>
      <c r="F117" s="22" t="s">
        <v>86</v>
      </c>
      <c r="G117" s="25">
        <v>0</v>
      </c>
      <c r="H117" s="24">
        <f>ROUND( D$117*G117,0 )</f>
        <v>0</v>
      </c>
    </row>
    <row r="118" spans="1:10">
      <c r="F118" s="22" t="s">
        <v>87</v>
      </c>
      <c r="G118" s="25">
        <v>0</v>
      </c>
      <c r="I118" s="24">
        <f>ROUND( D$117*G118,0 )</f>
        <v>0</v>
      </c>
    </row>
    <row r="119" spans="1:10">
      <c r="F119" s="23" t="s">
        <v>88</v>
      </c>
      <c r="G119" s="26">
        <f>ROUND( 0,2 )</f>
        <v>0</v>
      </c>
      <c r="J119" s="27">
        <f>ROUND( D$117*G119,2 )</f>
        <v>0</v>
      </c>
    </row>
    <row r="122" spans="1:10">
      <c r="C122" s="224" t="s">
        <v>304</v>
      </c>
    </row>
    <row r="123" spans="1:10">
      <c r="C123" s="224" t="s">
        <v>305</v>
      </c>
    </row>
    <row r="124" spans="1:10">
      <c r="C124" s="224" t="s">
        <v>350</v>
      </c>
    </row>
    <row r="125" spans="1:10">
      <c r="C125" s="224" t="s">
        <v>351</v>
      </c>
    </row>
    <row r="126" spans="1:10">
      <c r="C126" s="224" t="s">
        <v>352</v>
      </c>
    </row>
    <row r="127" spans="1:10">
      <c r="C127" s="224" t="s">
        <v>353</v>
      </c>
    </row>
    <row r="128" spans="1:10">
      <c r="C128" s="224" t="s">
        <v>354</v>
      </c>
    </row>
    <row r="129" spans="3:3">
      <c r="C129" s="224" t="s">
        <v>355</v>
      </c>
    </row>
    <row r="130" spans="3:3">
      <c r="C130" s="224" t="s">
        <v>356</v>
      </c>
    </row>
    <row r="131" spans="3:3">
      <c r="C131" s="224" t="s">
        <v>357</v>
      </c>
    </row>
    <row r="132" spans="3:3">
      <c r="C132" s="224" t="s">
        <v>358</v>
      </c>
    </row>
    <row r="133" spans="3:3">
      <c r="C133" s="224" t="s">
        <v>359</v>
      </c>
    </row>
    <row r="134" spans="3:3">
      <c r="C134" s="224" t="s">
        <v>360</v>
      </c>
    </row>
    <row r="135" spans="3:3">
      <c r="C135" s="224" t="s">
        <v>361</v>
      </c>
    </row>
    <row r="136" spans="3:3">
      <c r="C136" s="224" t="s">
        <v>362</v>
      </c>
    </row>
    <row r="137" spans="3:3">
      <c r="C137" s="224" t="s">
        <v>363</v>
      </c>
    </row>
    <row r="138" spans="3:3">
      <c r="C138" s="224" t="s">
        <v>364</v>
      </c>
    </row>
    <row r="139" spans="3:3">
      <c r="C139" s="224" t="s">
        <v>365</v>
      </c>
    </row>
    <row r="140" spans="3:3">
      <c r="C140" s="224" t="s">
        <v>366</v>
      </c>
    </row>
    <row r="141" spans="3:3">
      <c r="C141" s="224" t="s">
        <v>367</v>
      </c>
    </row>
    <row r="142" spans="3:3">
      <c r="C142" s="224" t="s">
        <v>368</v>
      </c>
    </row>
    <row r="143" spans="3:3">
      <c r="C143" s="224" t="s">
        <v>369</v>
      </c>
    </row>
    <row r="144" spans="3:3">
      <c r="C144" s="224" t="s">
        <v>320</v>
      </c>
    </row>
    <row r="145" spans="1:10">
      <c r="C145" s="224" t="s">
        <v>370</v>
      </c>
    </row>
    <row r="146" spans="1:10">
      <c r="A146" s="22">
        <v>8</v>
      </c>
      <c r="B146" s="23" t="s">
        <v>371</v>
      </c>
      <c r="C146" s="224" t="s">
        <v>372</v>
      </c>
      <c r="D146" s="27">
        <f>ROUND( 4,2 )</f>
        <v>4</v>
      </c>
      <c r="E146" s="22" t="s">
        <v>142</v>
      </c>
      <c r="F146" s="22" t="s">
        <v>86</v>
      </c>
      <c r="G146" s="25">
        <v>0</v>
      </c>
      <c r="H146" s="24">
        <f>ROUND( D$146*G146,0 )</f>
        <v>0</v>
      </c>
    </row>
    <row r="147" spans="1:10">
      <c r="F147" s="22" t="s">
        <v>87</v>
      </c>
      <c r="G147" s="25">
        <v>0</v>
      </c>
      <c r="I147" s="24">
        <f>ROUND( D$146*G147,0 )</f>
        <v>0</v>
      </c>
    </row>
    <row r="148" spans="1:10">
      <c r="F148" s="23" t="s">
        <v>88</v>
      </c>
      <c r="G148" s="26">
        <f>ROUND( 0,2 )</f>
        <v>0</v>
      </c>
      <c r="J148" s="27">
        <f>ROUND( D$146*G148,2 )</f>
        <v>0</v>
      </c>
    </row>
    <row r="151" spans="1:10">
      <c r="C151" s="224" t="s">
        <v>304</v>
      </c>
    </row>
    <row r="152" spans="1:10">
      <c r="C152" s="224" t="s">
        <v>305</v>
      </c>
    </row>
    <row r="153" spans="1:10">
      <c r="C153" s="224" t="s">
        <v>373</v>
      </c>
    </row>
    <row r="154" spans="1:10">
      <c r="C154" s="224" t="s">
        <v>374</v>
      </c>
    </row>
    <row r="155" spans="1:10">
      <c r="C155" s="224" t="s">
        <v>1681</v>
      </c>
    </row>
    <row r="156" spans="1:10">
      <c r="C156" s="224">
        <v>5</v>
      </c>
    </row>
    <row r="157" spans="1:10">
      <c r="C157" s="224" t="s">
        <v>353</v>
      </c>
    </row>
    <row r="158" spans="1:10">
      <c r="C158" s="224" t="s">
        <v>375</v>
      </c>
    </row>
    <row r="159" spans="1:10">
      <c r="C159" s="224" t="s">
        <v>355</v>
      </c>
    </row>
    <row r="160" spans="1:10">
      <c r="C160" s="224" t="s">
        <v>356</v>
      </c>
    </row>
    <row r="161" spans="3:3">
      <c r="C161" s="224" t="s">
        <v>357</v>
      </c>
    </row>
    <row r="162" spans="3:3">
      <c r="C162" s="224" t="s">
        <v>376</v>
      </c>
    </row>
    <row r="163" spans="3:3">
      <c r="C163" s="224" t="s">
        <v>377</v>
      </c>
    </row>
    <row r="164" spans="3:3">
      <c r="C164" s="224" t="s">
        <v>360</v>
      </c>
    </row>
    <row r="165" spans="3:3">
      <c r="C165" s="224" t="s">
        <v>361</v>
      </c>
    </row>
    <row r="166" spans="3:3">
      <c r="C166" s="224" t="s">
        <v>362</v>
      </c>
    </row>
    <row r="167" spans="3:3">
      <c r="C167" s="224" t="s">
        <v>363</v>
      </c>
    </row>
    <row r="168" spans="3:3">
      <c r="C168" s="224" t="s">
        <v>364</v>
      </c>
    </row>
    <row r="169" spans="3:3">
      <c r="C169" s="224" t="s">
        <v>365</v>
      </c>
    </row>
    <row r="170" spans="3:3">
      <c r="C170" s="224" t="s">
        <v>366</v>
      </c>
    </row>
    <row r="171" spans="3:3">
      <c r="C171" s="224" t="s">
        <v>367</v>
      </c>
    </row>
    <row r="172" spans="3:3">
      <c r="C172" s="224" t="s">
        <v>368</v>
      </c>
    </row>
    <row r="173" spans="3:3">
      <c r="C173" s="224" t="s">
        <v>378</v>
      </c>
    </row>
    <row r="174" spans="3:3">
      <c r="C174" s="224" t="s">
        <v>379</v>
      </c>
    </row>
    <row r="175" spans="3:3">
      <c r="C175" s="224" t="s">
        <v>320</v>
      </c>
    </row>
    <row r="176" spans="3:3">
      <c r="C176" s="224" t="s">
        <v>380</v>
      </c>
    </row>
    <row r="177" spans="1:10">
      <c r="A177" s="22">
        <v>9</v>
      </c>
      <c r="B177" s="23" t="s">
        <v>381</v>
      </c>
      <c r="C177" s="224" t="s">
        <v>382</v>
      </c>
      <c r="D177" s="27">
        <f>ROUND( 2,2 )</f>
        <v>2</v>
      </c>
      <c r="E177" s="22" t="s">
        <v>142</v>
      </c>
      <c r="F177" s="22" t="s">
        <v>86</v>
      </c>
      <c r="G177" s="25">
        <v>0</v>
      </c>
      <c r="H177" s="24">
        <f>ROUND( D$177*G177,0 )</f>
        <v>0</v>
      </c>
    </row>
    <row r="178" spans="1:10">
      <c r="F178" s="22" t="s">
        <v>87</v>
      </c>
      <c r="G178" s="25">
        <v>0</v>
      </c>
      <c r="I178" s="24">
        <f>ROUND( D$177*G178,0 )</f>
        <v>0</v>
      </c>
    </row>
    <row r="179" spans="1:10">
      <c r="F179" s="23" t="s">
        <v>88</v>
      </c>
      <c r="G179" s="26">
        <f>ROUND( 0,2 )</f>
        <v>0</v>
      </c>
      <c r="J179" s="27">
        <f>ROUND( D$177*G179,2 )</f>
        <v>0</v>
      </c>
    </row>
    <row r="182" spans="1:10">
      <c r="C182" s="224" t="s">
        <v>383</v>
      </c>
    </row>
    <row r="183" spans="1:10">
      <c r="C183" s="224" t="s">
        <v>384</v>
      </c>
    </row>
    <row r="184" spans="1:10">
      <c r="C184" s="224" t="s">
        <v>385</v>
      </c>
    </row>
    <row r="185" spans="1:10">
      <c r="C185" s="224" t="s">
        <v>374</v>
      </c>
    </row>
    <row r="186" spans="1:10">
      <c r="C186" s="224" t="s">
        <v>391</v>
      </c>
    </row>
    <row r="187" spans="1:10">
      <c r="C187" s="224">
        <v>2</v>
      </c>
    </row>
    <row r="188" spans="1:10">
      <c r="C188" s="224" t="s">
        <v>1682</v>
      </c>
    </row>
    <row r="189" spans="1:10">
      <c r="C189" s="224" t="s">
        <v>364</v>
      </c>
    </row>
    <row r="190" spans="1:10">
      <c r="C190" s="224" t="s">
        <v>365</v>
      </c>
    </row>
    <row r="191" spans="1:10">
      <c r="C191" s="224" t="s">
        <v>366</v>
      </c>
    </row>
    <row r="192" spans="1:10">
      <c r="C192" s="224" t="s">
        <v>386</v>
      </c>
    </row>
    <row r="193" spans="1:10">
      <c r="C193" s="224" t="s">
        <v>360</v>
      </c>
    </row>
    <row r="194" spans="1:10">
      <c r="C194" s="224" t="s">
        <v>361</v>
      </c>
    </row>
    <row r="195" spans="1:10">
      <c r="C195" s="224" t="s">
        <v>362</v>
      </c>
    </row>
    <row r="196" spans="1:10">
      <c r="C196" s="224" t="s">
        <v>387</v>
      </c>
    </row>
    <row r="197" spans="1:10">
      <c r="C197" s="224" t="s">
        <v>388</v>
      </c>
    </row>
    <row r="198" spans="1:10">
      <c r="C198" s="224" t="s">
        <v>378</v>
      </c>
    </row>
    <row r="199" spans="1:10">
      <c r="C199" s="224" t="s">
        <v>379</v>
      </c>
    </row>
    <row r="200" spans="1:10">
      <c r="C200" s="224"/>
    </row>
    <row r="201" spans="1:10">
      <c r="C201" s="224" t="s">
        <v>389</v>
      </c>
    </row>
    <row r="202" spans="1:10">
      <c r="A202" s="22">
        <v>10</v>
      </c>
      <c r="B202" s="23" t="s">
        <v>390</v>
      </c>
      <c r="C202" s="224" t="s">
        <v>382</v>
      </c>
      <c r="D202" s="27">
        <f>ROUND( 2,2 )</f>
        <v>2</v>
      </c>
      <c r="E202" s="22" t="s">
        <v>142</v>
      </c>
      <c r="F202" s="22" t="s">
        <v>86</v>
      </c>
      <c r="G202" s="25">
        <v>0</v>
      </c>
      <c r="H202" s="24">
        <f>ROUND( D$202*G202,0 )</f>
        <v>0</v>
      </c>
    </row>
    <row r="203" spans="1:10">
      <c r="F203" s="22" t="s">
        <v>87</v>
      </c>
      <c r="G203" s="25">
        <v>0</v>
      </c>
      <c r="I203" s="24">
        <f>ROUND( D$202*G203,0 )</f>
        <v>0</v>
      </c>
    </row>
    <row r="204" spans="1:10">
      <c r="F204" s="23" t="s">
        <v>88</v>
      </c>
      <c r="G204" s="26">
        <f>ROUND( 0,2 )</f>
        <v>0</v>
      </c>
      <c r="J204" s="27">
        <f>ROUND( D$202*G204,2 )</f>
        <v>0</v>
      </c>
    </row>
    <row r="207" spans="1:10">
      <c r="C207" s="224" t="s">
        <v>383</v>
      </c>
    </row>
    <row r="208" spans="1:10">
      <c r="C208" s="224" t="s">
        <v>384</v>
      </c>
    </row>
    <row r="209" spans="3:3">
      <c r="C209" s="224" t="s">
        <v>385</v>
      </c>
    </row>
    <row r="210" spans="3:3">
      <c r="C210" s="224" t="s">
        <v>374</v>
      </c>
    </row>
    <row r="211" spans="3:3">
      <c r="C211" s="224" t="s">
        <v>391</v>
      </c>
    </row>
    <row r="212" spans="3:3">
      <c r="C212" s="224" t="s">
        <v>392</v>
      </c>
    </row>
    <row r="213" spans="3:3">
      <c r="C213" s="224" t="s">
        <v>393</v>
      </c>
    </row>
    <row r="214" spans="3:3">
      <c r="C214" s="224" t="s">
        <v>394</v>
      </c>
    </row>
    <row r="215" spans="3:3">
      <c r="C215" s="224" t="s">
        <v>360</v>
      </c>
    </row>
    <row r="216" spans="3:3">
      <c r="C216" s="224" t="s">
        <v>361</v>
      </c>
    </row>
    <row r="217" spans="3:3">
      <c r="C217" s="224" t="s">
        <v>362</v>
      </c>
    </row>
    <row r="218" spans="3:3">
      <c r="C218" s="224" t="s">
        <v>363</v>
      </c>
    </row>
    <row r="219" spans="3:3">
      <c r="C219" s="224" t="s">
        <v>364</v>
      </c>
    </row>
    <row r="220" spans="3:3">
      <c r="C220" s="224" t="s">
        <v>365</v>
      </c>
    </row>
    <row r="221" spans="3:3">
      <c r="C221" s="224" t="s">
        <v>366</v>
      </c>
    </row>
    <row r="222" spans="3:3">
      <c r="C222" s="224" t="s">
        <v>367</v>
      </c>
    </row>
    <row r="223" spans="3:3">
      <c r="C223" s="224" t="s">
        <v>368</v>
      </c>
    </row>
    <row r="224" spans="3:3">
      <c r="C224" s="224" t="s">
        <v>395</v>
      </c>
    </row>
    <row r="225" spans="1:10">
      <c r="C225" s="224" t="s">
        <v>396</v>
      </c>
    </row>
    <row r="226" spans="1:10">
      <c r="C226" s="224"/>
    </row>
    <row r="227" spans="1:10">
      <c r="C227" s="224" t="s">
        <v>397</v>
      </c>
    </row>
    <row r="228" spans="1:10">
      <c r="A228" s="22">
        <v>11</v>
      </c>
      <c r="B228" s="23" t="s">
        <v>398</v>
      </c>
      <c r="C228" s="224" t="s">
        <v>372</v>
      </c>
      <c r="D228" s="27">
        <f>ROUND( 2,2 )</f>
        <v>2</v>
      </c>
      <c r="E228" s="22" t="s">
        <v>142</v>
      </c>
      <c r="F228" s="22" t="s">
        <v>86</v>
      </c>
      <c r="G228" s="25">
        <v>0</v>
      </c>
      <c r="H228" s="24">
        <f>ROUND( D$228*G228,0 )</f>
        <v>0</v>
      </c>
    </row>
    <row r="229" spans="1:10">
      <c r="F229" s="22" t="s">
        <v>87</v>
      </c>
      <c r="G229" s="25">
        <v>0</v>
      </c>
      <c r="I229" s="24">
        <f>ROUND( D$228*G229,0 )</f>
        <v>0</v>
      </c>
    </row>
    <row r="230" spans="1:10">
      <c r="F230" s="23" t="s">
        <v>88</v>
      </c>
      <c r="G230" s="26">
        <f>ROUND( 0,2 )</f>
        <v>0</v>
      </c>
      <c r="J230" s="27">
        <f>ROUND( D$228*G230,2 )</f>
        <v>0</v>
      </c>
    </row>
    <row r="233" spans="1:10">
      <c r="C233" s="224" t="s">
        <v>399</v>
      </c>
    </row>
    <row r="234" spans="1:10">
      <c r="C234" s="224" t="s">
        <v>400</v>
      </c>
    </row>
    <row r="235" spans="1:10">
      <c r="C235" s="224" t="s">
        <v>401</v>
      </c>
    </row>
    <row r="236" spans="1:10">
      <c r="C236" s="224" t="s">
        <v>402</v>
      </c>
    </row>
    <row r="237" spans="1:10">
      <c r="C237" s="224" t="s">
        <v>403</v>
      </c>
    </row>
    <row r="238" spans="1:10">
      <c r="A238" s="22">
        <v>12</v>
      </c>
      <c r="B238" s="23" t="s">
        <v>404</v>
      </c>
      <c r="C238" s="224"/>
      <c r="D238" s="24">
        <f>ROUND( 180,0 )</f>
        <v>180</v>
      </c>
      <c r="E238" s="22" t="s">
        <v>209</v>
      </c>
      <c r="F238" s="22" t="s">
        <v>86</v>
      </c>
      <c r="G238" s="25">
        <v>0</v>
      </c>
      <c r="H238" s="24">
        <f>ROUND( D$238*G238,0 )</f>
        <v>0</v>
      </c>
    </row>
    <row r="239" spans="1:10">
      <c r="F239" s="22" t="s">
        <v>87</v>
      </c>
      <c r="G239" s="25">
        <v>0</v>
      </c>
      <c r="I239" s="24">
        <f>ROUND( D$238*G239,0 )</f>
        <v>0</v>
      </c>
    </row>
    <row r="240" spans="1:10">
      <c r="F240" s="23" t="s">
        <v>88</v>
      </c>
      <c r="G240" s="26">
        <f>ROUND( 0,2 )</f>
        <v>0</v>
      </c>
      <c r="J240" s="27">
        <f>ROUND( D$238*G240,2 )</f>
        <v>0</v>
      </c>
    </row>
    <row r="243" spans="1:10">
      <c r="C243" s="224" t="s">
        <v>405</v>
      </c>
    </row>
    <row r="244" spans="1:10">
      <c r="C244" s="224" t="s">
        <v>406</v>
      </c>
    </row>
    <row r="245" spans="1:10">
      <c r="C245" s="224" t="s">
        <v>407</v>
      </c>
    </row>
    <row r="246" spans="1:10">
      <c r="C246" s="224" t="s">
        <v>408</v>
      </c>
    </row>
    <row r="247" spans="1:10">
      <c r="A247" s="22">
        <v>13</v>
      </c>
      <c r="B247" s="23" t="s">
        <v>409</v>
      </c>
      <c r="C247" s="224"/>
      <c r="D247" s="24">
        <f>ROUND( 470,0 )</f>
        <v>470</v>
      </c>
      <c r="E247" s="22" t="s">
        <v>209</v>
      </c>
      <c r="F247" s="22" t="s">
        <v>86</v>
      </c>
      <c r="G247" s="25">
        <v>0</v>
      </c>
      <c r="H247" s="24">
        <f>ROUND( D$247*G247,0 )</f>
        <v>0</v>
      </c>
    </row>
    <row r="248" spans="1:10">
      <c r="F248" s="22" t="s">
        <v>87</v>
      </c>
      <c r="G248" s="25">
        <v>0</v>
      </c>
      <c r="I248" s="24">
        <f>ROUND( D$247*G248,0 )</f>
        <v>0</v>
      </c>
    </row>
    <row r="249" spans="1:10">
      <c r="F249" s="23" t="s">
        <v>88</v>
      </c>
      <c r="G249" s="26">
        <f>ROUND( 0,2 )</f>
        <v>0</v>
      </c>
      <c r="J249" s="27">
        <f>ROUND( D$247*G249,2 )</f>
        <v>0</v>
      </c>
    </row>
    <row r="252" spans="1:10">
      <c r="C252" s="224" t="s">
        <v>410</v>
      </c>
    </row>
    <row r="253" spans="1:10">
      <c r="C253" s="224" t="s">
        <v>400</v>
      </c>
    </row>
    <row r="254" spans="1:10">
      <c r="C254" s="224" t="s">
        <v>401</v>
      </c>
    </row>
    <row r="255" spans="1:10">
      <c r="C255" s="224" t="s">
        <v>411</v>
      </c>
    </row>
    <row r="256" spans="1:10">
      <c r="C256" s="224" t="s">
        <v>403</v>
      </c>
    </row>
    <row r="257" spans="1:10">
      <c r="A257" s="22">
        <v>14</v>
      </c>
      <c r="B257" s="23" t="s">
        <v>412</v>
      </c>
      <c r="C257" s="224"/>
      <c r="D257" s="24">
        <f>ROUND( 180,0 )</f>
        <v>180</v>
      </c>
      <c r="E257" s="22" t="s">
        <v>209</v>
      </c>
      <c r="F257" s="22" t="s">
        <v>86</v>
      </c>
      <c r="G257" s="25">
        <v>0</v>
      </c>
      <c r="H257" s="24">
        <f>ROUND( D$257*G257,0 )</f>
        <v>0</v>
      </c>
    </row>
    <row r="258" spans="1:10">
      <c r="F258" s="22" t="s">
        <v>87</v>
      </c>
      <c r="G258" s="25">
        <v>0</v>
      </c>
      <c r="I258" s="24">
        <f>ROUND( D$257*G258,0 )</f>
        <v>0</v>
      </c>
    </row>
    <row r="259" spans="1:10">
      <c r="F259" s="23" t="s">
        <v>88</v>
      </c>
      <c r="G259" s="26">
        <f>ROUND( 0,2 )</f>
        <v>0</v>
      </c>
      <c r="J259" s="27">
        <f>ROUND( D$257*G259,2 )</f>
        <v>0</v>
      </c>
    </row>
    <row r="262" spans="1:10">
      <c r="C262" s="224" t="s">
        <v>413</v>
      </c>
    </row>
    <row r="263" spans="1:10">
      <c r="C263" s="224" t="s">
        <v>414</v>
      </c>
    </row>
    <row r="264" spans="1:10">
      <c r="C264" s="224" t="s">
        <v>415</v>
      </c>
    </row>
    <row r="265" spans="1:10">
      <c r="C265" s="224" t="s">
        <v>416</v>
      </c>
    </row>
    <row r="266" spans="1:10">
      <c r="C266" s="224" t="s">
        <v>417</v>
      </c>
    </row>
    <row r="267" spans="1:10">
      <c r="C267" s="224" t="s">
        <v>418</v>
      </c>
    </row>
    <row r="268" spans="1:10">
      <c r="C268" s="224" t="s">
        <v>419</v>
      </c>
    </row>
    <row r="269" spans="1:10">
      <c r="C269" s="224" t="s">
        <v>420</v>
      </c>
    </row>
    <row r="270" spans="1:10">
      <c r="C270" s="224" t="s">
        <v>421</v>
      </c>
    </row>
    <row r="271" spans="1:10">
      <c r="C271" s="224" t="s">
        <v>415</v>
      </c>
    </row>
    <row r="272" spans="1:10">
      <c r="C272" s="224" t="s">
        <v>422</v>
      </c>
    </row>
    <row r="273" spans="3:3">
      <c r="C273" s="224" t="s">
        <v>423</v>
      </c>
    </row>
    <row r="274" spans="3:3">
      <c r="C274" s="224" t="s">
        <v>424</v>
      </c>
    </row>
    <row r="275" spans="3:3">
      <c r="C275" s="224" t="s">
        <v>425</v>
      </c>
    </row>
    <row r="276" spans="3:3">
      <c r="C276" s="224" t="s">
        <v>426</v>
      </c>
    </row>
    <row r="277" spans="3:3">
      <c r="C277" s="224" t="s">
        <v>427</v>
      </c>
    </row>
    <row r="278" spans="3:3">
      <c r="C278" s="224" t="s">
        <v>428</v>
      </c>
    </row>
    <row r="279" spans="3:3">
      <c r="C279" s="224" t="s">
        <v>429</v>
      </c>
    </row>
    <row r="280" spans="3:3">
      <c r="C280" s="224" t="s">
        <v>430</v>
      </c>
    </row>
    <row r="281" spans="3:3">
      <c r="C281" s="224" t="s">
        <v>431</v>
      </c>
    </row>
    <row r="282" spans="3:3">
      <c r="C282" s="224" t="s">
        <v>1683</v>
      </c>
    </row>
    <row r="283" spans="3:3">
      <c r="C283" s="224" t="s">
        <v>1684</v>
      </c>
    </row>
    <row r="284" spans="3:3">
      <c r="C284" s="224" t="s">
        <v>432</v>
      </c>
    </row>
    <row r="285" spans="3:3">
      <c r="C285" s="224" t="s">
        <v>433</v>
      </c>
    </row>
    <row r="286" spans="3:3">
      <c r="C286" s="224" t="s">
        <v>1685</v>
      </c>
    </row>
    <row r="287" spans="3:3">
      <c r="C287" s="224" t="s">
        <v>1686</v>
      </c>
    </row>
    <row r="288" spans="3:3">
      <c r="C288" s="224" t="s">
        <v>435</v>
      </c>
    </row>
    <row r="289" spans="3:3">
      <c r="C289" s="224" t="s">
        <v>436</v>
      </c>
    </row>
    <row r="290" spans="3:3">
      <c r="C290" s="224" t="s">
        <v>437</v>
      </c>
    </row>
    <row r="291" spans="3:3">
      <c r="C291" s="224" t="s">
        <v>1687</v>
      </c>
    </row>
    <row r="292" spans="3:3">
      <c r="C292" s="224" t="s">
        <v>1688</v>
      </c>
    </row>
    <row r="293" spans="3:3">
      <c r="C293" s="224" t="s">
        <v>1689</v>
      </c>
    </row>
    <row r="294" spans="3:3">
      <c r="C294" s="224" t="s">
        <v>439</v>
      </c>
    </row>
    <row r="295" spans="3:3">
      <c r="C295" s="224" t="s">
        <v>365</v>
      </c>
    </row>
    <row r="296" spans="3:3">
      <c r="C296" s="224" t="s">
        <v>366</v>
      </c>
    </row>
    <row r="297" spans="3:3">
      <c r="C297" s="224" t="s">
        <v>367</v>
      </c>
    </row>
    <row r="298" spans="3:3">
      <c r="C298" s="224" t="s">
        <v>368</v>
      </c>
    </row>
    <row r="299" spans="3:3">
      <c r="C299" s="224" t="s">
        <v>440</v>
      </c>
    </row>
    <row r="300" spans="3:3">
      <c r="C300" s="224" t="s">
        <v>441</v>
      </c>
    </row>
    <row r="301" spans="3:3">
      <c r="C301" s="224" t="s">
        <v>1690</v>
      </c>
    </row>
    <row r="302" spans="3:3">
      <c r="C302" s="224" t="s">
        <v>1691</v>
      </c>
    </row>
    <row r="303" spans="3:3">
      <c r="C303" s="224" t="s">
        <v>1692</v>
      </c>
    </row>
    <row r="304" spans="3:3">
      <c r="C304" s="224"/>
    </row>
    <row r="305" spans="1:10">
      <c r="C305" s="224" t="s">
        <v>442</v>
      </c>
    </row>
    <row r="306" spans="1:10">
      <c r="C306" s="224" t="s">
        <v>443</v>
      </c>
    </row>
    <row r="307" spans="1:10">
      <c r="A307" s="22">
        <v>15</v>
      </c>
      <c r="B307" s="23" t="s">
        <v>444</v>
      </c>
      <c r="C307" s="224" t="s">
        <v>445</v>
      </c>
      <c r="D307" s="27">
        <f>ROUND( 3,2 )</f>
        <v>3</v>
      </c>
      <c r="E307" s="22" t="s">
        <v>142</v>
      </c>
      <c r="F307" s="22" t="s">
        <v>86</v>
      </c>
      <c r="G307" s="25">
        <v>0</v>
      </c>
      <c r="H307" s="24">
        <f>ROUND( D$307*G307,0 )</f>
        <v>0</v>
      </c>
    </row>
    <row r="308" spans="1:10">
      <c r="F308" s="22" t="s">
        <v>87</v>
      </c>
      <c r="G308" s="25">
        <v>0</v>
      </c>
      <c r="I308" s="24">
        <f>ROUND( D$307*G308,0 )</f>
        <v>0</v>
      </c>
    </row>
    <row r="309" spans="1:10">
      <c r="F309" s="23" t="s">
        <v>88</v>
      </c>
      <c r="G309" s="26">
        <f>ROUND( 0,2 )</f>
        <v>0</v>
      </c>
      <c r="J309" s="27">
        <f>ROUND( D$307*G309,2 )</f>
        <v>0</v>
      </c>
    </row>
    <row r="312" spans="1:10">
      <c r="C312" s="224" t="s">
        <v>413</v>
      </c>
    </row>
    <row r="313" spans="1:10">
      <c r="C313" s="224" t="s">
        <v>414</v>
      </c>
    </row>
    <row r="314" spans="1:10">
      <c r="C314" s="224" t="s">
        <v>415</v>
      </c>
    </row>
    <row r="315" spans="1:10">
      <c r="C315" s="224" t="s">
        <v>416</v>
      </c>
    </row>
    <row r="316" spans="1:10">
      <c r="C316" s="224" t="s">
        <v>446</v>
      </c>
    </row>
    <row r="317" spans="1:10">
      <c r="C317" s="224" t="s">
        <v>447</v>
      </c>
    </row>
    <row r="318" spans="1:10">
      <c r="C318" s="224" t="s">
        <v>448</v>
      </c>
    </row>
    <row r="319" spans="1:10">
      <c r="C319" s="224" t="s">
        <v>449</v>
      </c>
    </row>
    <row r="320" spans="1:10">
      <c r="C320" s="224" t="s">
        <v>422</v>
      </c>
    </row>
    <row r="321" spans="3:3">
      <c r="C321" s="224" t="s">
        <v>450</v>
      </c>
    </row>
    <row r="322" spans="3:3">
      <c r="C322" s="224" t="s">
        <v>451</v>
      </c>
    </row>
    <row r="323" spans="3:3">
      <c r="C323" s="224" t="s">
        <v>425</v>
      </c>
    </row>
    <row r="324" spans="3:3">
      <c r="C324" s="224" t="s">
        <v>1693</v>
      </c>
    </row>
    <row r="325" spans="3:3">
      <c r="C325" s="224" t="s">
        <v>1694</v>
      </c>
    </row>
    <row r="326" spans="3:3">
      <c r="C326" s="224" t="s">
        <v>1695</v>
      </c>
    </row>
    <row r="327" spans="3:3">
      <c r="C327" s="224" t="s">
        <v>452</v>
      </c>
    </row>
    <row r="328" spans="3:3">
      <c r="C328" s="224" t="s">
        <v>453</v>
      </c>
    </row>
    <row r="329" spans="3:3">
      <c r="C329" s="224" t="s">
        <v>427</v>
      </c>
    </row>
    <row r="330" spans="3:3">
      <c r="C330" s="224" t="s">
        <v>1696</v>
      </c>
    </row>
    <row r="331" spans="3:3">
      <c r="C331" s="224" t="s">
        <v>1697</v>
      </c>
    </row>
    <row r="332" spans="3:3">
      <c r="C332" s="224" t="s">
        <v>454</v>
      </c>
    </row>
    <row r="333" spans="3:3">
      <c r="C333" s="224" t="s">
        <v>455</v>
      </c>
    </row>
    <row r="334" spans="3:3">
      <c r="C334" s="224" t="s">
        <v>456</v>
      </c>
    </row>
    <row r="335" spans="3:3">
      <c r="C335" s="224" t="s">
        <v>457</v>
      </c>
    </row>
    <row r="336" spans="3:3">
      <c r="C336" s="224" t="s">
        <v>458</v>
      </c>
    </row>
    <row r="337" spans="3:3">
      <c r="C337" s="224" t="s">
        <v>459</v>
      </c>
    </row>
    <row r="338" spans="3:3">
      <c r="C338" s="224" t="s">
        <v>434</v>
      </c>
    </row>
    <row r="339" spans="3:3">
      <c r="C339" s="224" t="s">
        <v>435</v>
      </c>
    </row>
    <row r="340" spans="3:3">
      <c r="C340" s="224">
        <v>1013</v>
      </c>
    </row>
    <row r="341" spans="3:3">
      <c r="C341" s="224" t="s">
        <v>460</v>
      </c>
    </row>
    <row r="342" spans="3:3">
      <c r="C342" s="224" t="s">
        <v>1698</v>
      </c>
    </row>
    <row r="343" spans="3:3">
      <c r="C343" s="224" t="s">
        <v>1699</v>
      </c>
    </row>
    <row r="344" spans="3:3">
      <c r="C344" s="224" t="s">
        <v>438</v>
      </c>
    </row>
    <row r="345" spans="3:3">
      <c r="C345" s="224" t="s">
        <v>439</v>
      </c>
    </row>
    <row r="346" spans="3:3">
      <c r="C346" s="224" t="s">
        <v>365</v>
      </c>
    </row>
    <row r="347" spans="3:3">
      <c r="C347" s="224" t="s">
        <v>366</v>
      </c>
    </row>
    <row r="348" spans="3:3">
      <c r="C348" s="224" t="s">
        <v>367</v>
      </c>
    </row>
    <row r="349" spans="3:3">
      <c r="C349" s="224" t="s">
        <v>368</v>
      </c>
    </row>
    <row r="350" spans="3:3">
      <c r="C350" s="224" t="s">
        <v>440</v>
      </c>
    </row>
    <row r="351" spans="3:3">
      <c r="C351" s="224" t="s">
        <v>461</v>
      </c>
    </row>
    <row r="352" spans="3:3">
      <c r="C352" s="224" t="s">
        <v>442</v>
      </c>
    </row>
    <row r="353" spans="1:10">
      <c r="C353" s="224" t="s">
        <v>462</v>
      </c>
    </row>
    <row r="354" spans="1:10">
      <c r="A354" s="22">
        <v>16</v>
      </c>
      <c r="B354" s="23" t="s">
        <v>463</v>
      </c>
      <c r="C354" s="224" t="s">
        <v>445</v>
      </c>
      <c r="D354" s="27">
        <f>ROUND( 2,2 )</f>
        <v>2</v>
      </c>
      <c r="E354" s="22" t="s">
        <v>142</v>
      </c>
      <c r="F354" s="22" t="s">
        <v>86</v>
      </c>
      <c r="G354" s="25">
        <v>0</v>
      </c>
      <c r="H354" s="24">
        <f>ROUND( D$354*G354,0 )</f>
        <v>0</v>
      </c>
    </row>
    <row r="355" spans="1:10">
      <c r="F355" s="22" t="s">
        <v>87</v>
      </c>
      <c r="G355" s="25">
        <v>0</v>
      </c>
      <c r="I355" s="24">
        <f>ROUND( D$354*G355,0 )</f>
        <v>0</v>
      </c>
    </row>
    <row r="356" spans="1:10">
      <c r="F356" s="23" t="s">
        <v>88</v>
      </c>
      <c r="G356" s="26">
        <f>ROUND( 0,2 )</f>
        <v>0</v>
      </c>
      <c r="J356" s="27">
        <f>ROUND( D$354*G356,2 )</f>
        <v>0</v>
      </c>
    </row>
    <row r="359" spans="1:10">
      <c r="C359" s="224" t="s">
        <v>464</v>
      </c>
    </row>
    <row r="360" spans="1:10">
      <c r="C360" s="224" t="s">
        <v>465</v>
      </c>
    </row>
    <row r="361" spans="1:10">
      <c r="C361" s="224" t="s">
        <v>466</v>
      </c>
    </row>
    <row r="362" spans="1:10">
      <c r="A362" s="22">
        <v>17</v>
      </c>
      <c r="B362" s="23" t="s">
        <v>467</v>
      </c>
      <c r="C362" s="224" t="s">
        <v>468</v>
      </c>
      <c r="D362" s="24">
        <f>ROUND( 655,0 )</f>
        <v>655</v>
      </c>
      <c r="E362" s="22" t="s">
        <v>126</v>
      </c>
      <c r="F362" s="22" t="s">
        <v>86</v>
      </c>
      <c r="G362" s="25">
        <v>0</v>
      </c>
      <c r="H362" s="24">
        <f>ROUND( D$362*G362,0 )</f>
        <v>0</v>
      </c>
    </row>
    <row r="363" spans="1:10">
      <c r="F363" s="22" t="s">
        <v>87</v>
      </c>
      <c r="G363" s="25">
        <v>0</v>
      </c>
      <c r="I363" s="24">
        <f>ROUND( D$362*G363,0 )</f>
        <v>0</v>
      </c>
    </row>
    <row r="364" spans="1:10">
      <c r="F364" s="23" t="s">
        <v>88</v>
      </c>
      <c r="G364" s="26">
        <f>ROUND( 0,2 )</f>
        <v>0</v>
      </c>
      <c r="J364" s="27">
        <f>ROUND( D$362*G364,2 )</f>
        <v>0</v>
      </c>
    </row>
    <row r="367" spans="1:10">
      <c r="C367" s="224" t="s">
        <v>469</v>
      </c>
    </row>
    <row r="368" spans="1:10">
      <c r="C368" s="224" t="s">
        <v>470</v>
      </c>
    </row>
    <row r="369" spans="1:10">
      <c r="C369" s="224" t="s">
        <v>471</v>
      </c>
    </row>
    <row r="370" spans="1:10">
      <c r="C370" s="224" t="s">
        <v>472</v>
      </c>
    </row>
    <row r="371" spans="1:10">
      <c r="C371" s="224" t="s">
        <v>473</v>
      </c>
    </row>
    <row r="372" spans="1:10">
      <c r="C372" s="224" t="s">
        <v>474</v>
      </c>
    </row>
    <row r="373" spans="1:10">
      <c r="C373" s="224" t="s">
        <v>475</v>
      </c>
    </row>
    <row r="374" spans="1:10">
      <c r="C374" s="224" t="s">
        <v>476</v>
      </c>
    </row>
    <row r="375" spans="1:10" ht="25.5">
      <c r="A375" s="22">
        <v>18</v>
      </c>
      <c r="B375" s="23" t="s">
        <v>477</v>
      </c>
      <c r="C375" s="224" t="s">
        <v>1700</v>
      </c>
      <c r="D375" s="24">
        <f>ROUND( 200,0 )</f>
        <v>200</v>
      </c>
      <c r="E375" s="22" t="s">
        <v>85</v>
      </c>
      <c r="F375" s="22" t="s">
        <v>86</v>
      </c>
      <c r="G375" s="25">
        <v>0</v>
      </c>
      <c r="H375" s="24">
        <f>ROUND( D$375*G375,0 )</f>
        <v>0</v>
      </c>
    </row>
    <row r="376" spans="1:10">
      <c r="F376" s="22" t="s">
        <v>87</v>
      </c>
      <c r="G376" s="25">
        <v>0</v>
      </c>
      <c r="I376" s="24">
        <f>ROUND( D$375*G376,0 )</f>
        <v>0</v>
      </c>
    </row>
    <row r="377" spans="1:10">
      <c r="F377" s="23" t="s">
        <v>88</v>
      </c>
      <c r="G377" s="26">
        <f>ROUND( 0,2 )</f>
        <v>0</v>
      </c>
      <c r="J377" s="27">
        <f>ROUND( D$375*G377,2 )</f>
        <v>0</v>
      </c>
    </row>
    <row r="380" spans="1:10">
      <c r="C380" s="224" t="s">
        <v>478</v>
      </c>
    </row>
    <row r="381" spans="1:10">
      <c r="C381" s="224" t="s">
        <v>479</v>
      </c>
    </row>
    <row r="382" spans="1:10">
      <c r="C382" s="224" t="s">
        <v>480</v>
      </c>
    </row>
    <row r="383" spans="1:10">
      <c r="C383" s="224" t="s">
        <v>481</v>
      </c>
    </row>
    <row r="384" spans="1:10">
      <c r="C384" s="224" t="s">
        <v>482</v>
      </c>
    </row>
    <row r="385" spans="1:10">
      <c r="C385" s="224" t="s">
        <v>483</v>
      </c>
    </row>
    <row r="386" spans="1:10">
      <c r="C386" s="224" t="s">
        <v>484</v>
      </c>
    </row>
    <row r="387" spans="1:10">
      <c r="C387" s="224" t="s">
        <v>485</v>
      </c>
    </row>
    <row r="388" spans="1:10">
      <c r="C388" s="224" t="s">
        <v>1701</v>
      </c>
    </row>
    <row r="389" spans="1:10">
      <c r="C389" s="224" t="s">
        <v>1702</v>
      </c>
    </row>
    <row r="390" spans="1:10">
      <c r="A390" s="22">
        <v>19</v>
      </c>
      <c r="B390" s="23" t="s">
        <v>486</v>
      </c>
      <c r="C390" s="224"/>
      <c r="D390" s="24">
        <f>ROUND( 200,0 )</f>
        <v>200</v>
      </c>
      <c r="E390" s="22" t="s">
        <v>85</v>
      </c>
      <c r="F390" s="22" t="s">
        <v>86</v>
      </c>
      <c r="G390" s="25">
        <v>0</v>
      </c>
      <c r="H390" s="24">
        <f>ROUND( D$390*G390,0 )</f>
        <v>0</v>
      </c>
    </row>
    <row r="391" spans="1:10">
      <c r="F391" s="22" t="s">
        <v>87</v>
      </c>
      <c r="G391" s="25">
        <v>0</v>
      </c>
      <c r="I391" s="24">
        <f>ROUND( D$390*G391,0 )</f>
        <v>0</v>
      </c>
    </row>
    <row r="392" spans="1:10">
      <c r="F392" s="23" t="s">
        <v>88</v>
      </c>
      <c r="G392" s="26">
        <f>ROUND( 0,2 )</f>
        <v>0</v>
      </c>
      <c r="J392" s="27">
        <f>ROUND( D$390*G392,2 )</f>
        <v>0</v>
      </c>
    </row>
    <row r="394" spans="1:10" ht="15.75" thickBot="1"/>
    <row r="395" spans="1:10" ht="15.75">
      <c r="A395" s="21"/>
      <c r="H395" s="28">
        <f>ROUND( SUM(H3:H394),0 )</f>
        <v>0</v>
      </c>
      <c r="I395" s="28">
        <f>ROUND( SUM(I3:I394),0 )</f>
        <v>0</v>
      </c>
      <c r="J395" s="29">
        <f>ROUND( SUM(J3:J394),2 )</f>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J353"/>
  <sheetViews>
    <sheetView workbookViewId="0">
      <selection activeCell="I354" sqref="I354"/>
    </sheetView>
  </sheetViews>
  <sheetFormatPr defaultRowHeight="15"/>
  <cols>
    <col min="1" max="1" width="9.140625" style="172"/>
    <col min="2" max="2" width="24.42578125" style="172" bestFit="1" customWidth="1"/>
    <col min="3" max="3" width="35.7109375" style="223" customWidth="1"/>
    <col min="4" max="6" width="9.140625" style="172"/>
    <col min="7" max="7" width="10.140625" style="172" bestFit="1" customWidth="1"/>
    <col min="8" max="9" width="11.28515625" style="172" bestFit="1" customWidth="1"/>
    <col min="10" max="16384" width="9.140625" style="172"/>
  </cols>
  <sheetData>
    <row r="1" spans="1:10">
      <c r="A1" s="18" t="s">
        <v>63</v>
      </c>
      <c r="B1" s="18" t="s">
        <v>64</v>
      </c>
      <c r="C1" s="249" t="s">
        <v>65</v>
      </c>
      <c r="D1" s="18" t="s">
        <v>66</v>
      </c>
      <c r="E1" s="18" t="s">
        <v>67</v>
      </c>
      <c r="F1" s="18"/>
      <c r="G1" s="18" t="s">
        <v>68</v>
      </c>
      <c r="H1" s="18" t="s">
        <v>69</v>
      </c>
      <c r="I1" s="18" t="s">
        <v>70</v>
      </c>
      <c r="J1" s="18" t="s">
        <v>71</v>
      </c>
    </row>
    <row r="2" spans="1:10" ht="15.75">
      <c r="A2" s="21" t="s">
        <v>487</v>
      </c>
    </row>
    <row r="4" spans="1:10">
      <c r="C4" s="224" t="s">
        <v>108</v>
      </c>
    </row>
    <row r="5" spans="1:10">
      <c r="C5" s="224" t="s">
        <v>488</v>
      </c>
    </row>
    <row r="6" spans="1:10">
      <c r="C6" s="224" t="s">
        <v>296</v>
      </c>
    </row>
    <row r="7" spans="1:10">
      <c r="C7" s="224" t="s">
        <v>489</v>
      </c>
    </row>
    <row r="8" spans="1:10">
      <c r="C8" s="224" t="s">
        <v>490</v>
      </c>
    </row>
    <row r="9" spans="1:10">
      <c r="A9" s="22">
        <v>1</v>
      </c>
      <c r="B9" s="23" t="s">
        <v>1703</v>
      </c>
      <c r="C9" s="224" t="s">
        <v>491</v>
      </c>
      <c r="D9" s="27">
        <f>ROUND( 30,2 )</f>
        <v>30</v>
      </c>
      <c r="E9" s="22" t="s">
        <v>209</v>
      </c>
      <c r="F9" s="22" t="s">
        <v>86</v>
      </c>
      <c r="G9" s="30">
        <f>ROUND( 0,2 )</f>
        <v>0</v>
      </c>
      <c r="H9" s="27">
        <f>ROUND( D$9*G9,2 )</f>
        <v>0</v>
      </c>
    </row>
    <row r="10" spans="1:10">
      <c r="F10" s="22" t="s">
        <v>87</v>
      </c>
      <c r="G10" s="25">
        <v>0</v>
      </c>
      <c r="I10" s="24">
        <f>ROUND( D$9*G10,0 )</f>
        <v>0</v>
      </c>
    </row>
    <row r="11" spans="1:10">
      <c r="F11" s="23" t="s">
        <v>88</v>
      </c>
      <c r="G11" s="26">
        <f>ROUND( 0,2 )</f>
        <v>0</v>
      </c>
      <c r="J11" s="27">
        <f>ROUND( D$9*G11,2 )</f>
        <v>0</v>
      </c>
    </row>
    <row r="14" spans="1:10">
      <c r="C14" s="224" t="s">
        <v>492</v>
      </c>
    </row>
    <row r="15" spans="1:10">
      <c r="C15" s="224" t="s">
        <v>493</v>
      </c>
    </row>
    <row r="16" spans="1:10">
      <c r="C16" s="224" t="s">
        <v>188</v>
      </c>
    </row>
    <row r="17" spans="1:10">
      <c r="C17" s="224" t="s">
        <v>494</v>
      </c>
    </row>
    <row r="18" spans="1:10">
      <c r="C18" s="224" t="s">
        <v>495</v>
      </c>
    </row>
    <row r="19" spans="1:10">
      <c r="C19" s="224" t="s">
        <v>496</v>
      </c>
    </row>
    <row r="20" spans="1:10">
      <c r="C20" s="224" t="s">
        <v>497</v>
      </c>
    </row>
    <row r="21" spans="1:10">
      <c r="C21" s="224" t="s">
        <v>498</v>
      </c>
    </row>
    <row r="22" spans="1:10">
      <c r="A22" s="22">
        <v>2</v>
      </c>
      <c r="B22" s="23" t="s">
        <v>1704</v>
      </c>
      <c r="C22" s="224"/>
      <c r="D22" s="27">
        <f>ROUND( 2,2 )</f>
        <v>2</v>
      </c>
      <c r="E22" s="22" t="s">
        <v>303</v>
      </c>
      <c r="F22" s="22" t="s">
        <v>86</v>
      </c>
      <c r="G22" s="25">
        <v>0</v>
      </c>
      <c r="H22" s="24">
        <f>ROUND( D$22*G22,0 )</f>
        <v>0</v>
      </c>
    </row>
    <row r="23" spans="1:10">
      <c r="F23" s="22" t="s">
        <v>87</v>
      </c>
      <c r="G23" s="25">
        <v>0</v>
      </c>
      <c r="I23" s="24">
        <f>ROUND( D$22*G23,0 )</f>
        <v>0</v>
      </c>
    </row>
    <row r="24" spans="1:10">
      <c r="F24" s="23" t="s">
        <v>88</v>
      </c>
      <c r="G24" s="17">
        <v>0</v>
      </c>
      <c r="J24" s="24">
        <f>ROUND( D$22*G24,0 )</f>
        <v>0</v>
      </c>
    </row>
    <row r="27" spans="1:10">
      <c r="C27" s="224" t="s">
        <v>108</v>
      </c>
    </row>
    <row r="28" spans="1:10">
      <c r="C28" s="224" t="s">
        <v>488</v>
      </c>
    </row>
    <row r="29" spans="1:10">
      <c r="C29" s="224" t="s">
        <v>499</v>
      </c>
    </row>
    <row r="30" spans="1:10">
      <c r="C30" s="224" t="s">
        <v>500</v>
      </c>
    </row>
    <row r="31" spans="1:10">
      <c r="C31" s="224" t="s">
        <v>501</v>
      </c>
    </row>
    <row r="32" spans="1:10">
      <c r="C32" s="224" t="s">
        <v>502</v>
      </c>
    </row>
    <row r="33" spans="1:10">
      <c r="C33" s="224" t="s">
        <v>503</v>
      </c>
    </row>
    <row r="34" spans="1:10">
      <c r="C34" s="224" t="s">
        <v>504</v>
      </c>
    </row>
    <row r="35" spans="1:10">
      <c r="C35" s="224" t="s">
        <v>505</v>
      </c>
    </row>
    <row r="36" spans="1:10">
      <c r="C36" s="224" t="s">
        <v>506</v>
      </c>
    </row>
    <row r="37" spans="1:10">
      <c r="C37" s="224" t="s">
        <v>507</v>
      </c>
    </row>
    <row r="38" spans="1:10">
      <c r="C38" s="224" t="s">
        <v>508</v>
      </c>
    </row>
    <row r="39" spans="1:10">
      <c r="C39" s="224" t="s">
        <v>509</v>
      </c>
    </row>
    <row r="40" spans="1:10">
      <c r="C40" s="224" t="s">
        <v>510</v>
      </c>
    </row>
    <row r="41" spans="1:10">
      <c r="C41" s="224" t="s">
        <v>511</v>
      </c>
    </row>
    <row r="42" spans="1:10">
      <c r="C42" s="224" t="s">
        <v>512</v>
      </c>
    </row>
    <row r="43" spans="1:10">
      <c r="C43" s="224" t="s">
        <v>513</v>
      </c>
    </row>
    <row r="44" spans="1:10">
      <c r="C44" s="224" t="s">
        <v>514</v>
      </c>
    </row>
    <row r="45" spans="1:10">
      <c r="A45" s="22">
        <v>3</v>
      </c>
      <c r="B45" s="23" t="s">
        <v>1705</v>
      </c>
      <c r="C45" s="224" t="s">
        <v>515</v>
      </c>
      <c r="D45" s="27">
        <f>ROUND( 30,2 )</f>
        <v>30</v>
      </c>
      <c r="E45" s="22" t="s">
        <v>209</v>
      </c>
      <c r="F45" s="22" t="s">
        <v>86</v>
      </c>
      <c r="G45" s="25">
        <v>0</v>
      </c>
      <c r="H45" s="24">
        <f>ROUND( D$45*G45,0 )</f>
        <v>0</v>
      </c>
    </row>
    <row r="46" spans="1:10">
      <c r="F46" s="22" t="s">
        <v>87</v>
      </c>
      <c r="G46" s="25">
        <v>0</v>
      </c>
      <c r="I46" s="24">
        <f>ROUND( D$45*G46,0 )</f>
        <v>0</v>
      </c>
    </row>
    <row r="47" spans="1:10">
      <c r="F47" s="23" t="s">
        <v>88</v>
      </c>
      <c r="G47" s="26">
        <f>ROUND( 0,2 )</f>
        <v>0</v>
      </c>
      <c r="J47" s="27">
        <f>ROUND( D$45*G47,2 )</f>
        <v>0</v>
      </c>
    </row>
    <row r="50" spans="3:3">
      <c r="C50" s="224" t="s">
        <v>516</v>
      </c>
    </row>
    <row r="51" spans="3:3">
      <c r="C51" s="224" t="s">
        <v>517</v>
      </c>
    </row>
    <row r="52" spans="3:3">
      <c r="C52" s="224" t="s">
        <v>518</v>
      </c>
    </row>
    <row r="53" spans="3:3">
      <c r="C53" s="224" t="s">
        <v>519</v>
      </c>
    </row>
    <row r="54" spans="3:3">
      <c r="C54" s="224" t="s">
        <v>520</v>
      </c>
    </row>
    <row r="55" spans="3:3">
      <c r="C55" s="224" t="s">
        <v>521</v>
      </c>
    </row>
    <row r="56" spans="3:3">
      <c r="C56" s="224" t="s">
        <v>522</v>
      </c>
    </row>
    <row r="57" spans="3:3">
      <c r="C57" s="224" t="s">
        <v>523</v>
      </c>
    </row>
    <row r="58" spans="3:3">
      <c r="C58" s="224" t="s">
        <v>524</v>
      </c>
    </row>
    <row r="59" spans="3:3">
      <c r="C59" s="224" t="s">
        <v>525</v>
      </c>
    </row>
    <row r="60" spans="3:3">
      <c r="C60" s="224" t="s">
        <v>526</v>
      </c>
    </row>
    <row r="61" spans="3:3">
      <c r="C61" s="224" t="s">
        <v>527</v>
      </c>
    </row>
    <row r="62" spans="3:3">
      <c r="C62" s="224" t="s">
        <v>528</v>
      </c>
    </row>
    <row r="63" spans="3:3">
      <c r="C63" s="224" t="s">
        <v>1706</v>
      </c>
    </row>
    <row r="64" spans="3:3">
      <c r="C64" s="224" t="s">
        <v>1707</v>
      </c>
    </row>
    <row r="65" spans="1:10">
      <c r="C65" s="224" t="s">
        <v>1708</v>
      </c>
    </row>
    <row r="66" spans="1:10">
      <c r="A66" s="22">
        <v>4</v>
      </c>
      <c r="B66" s="23" t="s">
        <v>529</v>
      </c>
      <c r="C66" s="224" t="s">
        <v>530</v>
      </c>
      <c r="D66" s="27">
        <f>ROUND( 1,2 )</f>
        <v>1</v>
      </c>
      <c r="E66" s="22" t="s">
        <v>142</v>
      </c>
      <c r="F66" s="22" t="s">
        <v>86</v>
      </c>
      <c r="G66" s="25">
        <v>0</v>
      </c>
      <c r="H66" s="24">
        <f>ROUND( D$66*G66,0 )</f>
        <v>0</v>
      </c>
    </row>
    <row r="67" spans="1:10">
      <c r="F67" s="22" t="s">
        <v>87</v>
      </c>
      <c r="G67" s="25">
        <v>0</v>
      </c>
      <c r="I67" s="24">
        <f>ROUND( D$66*G67,0 )</f>
        <v>0</v>
      </c>
    </row>
    <row r="68" spans="1:10">
      <c r="F68" s="23" t="s">
        <v>88</v>
      </c>
      <c r="G68" s="26">
        <f>ROUND( 0,2 )</f>
        <v>0</v>
      </c>
      <c r="J68" s="27">
        <f>ROUND( D$66*G68,2 )</f>
        <v>0</v>
      </c>
    </row>
    <row r="71" spans="1:10">
      <c r="C71" s="224" t="s">
        <v>492</v>
      </c>
    </row>
    <row r="72" spans="1:10">
      <c r="C72" s="224" t="s">
        <v>493</v>
      </c>
    </row>
    <row r="73" spans="1:10">
      <c r="C73" s="224" t="s">
        <v>531</v>
      </c>
    </row>
    <row r="74" spans="1:10">
      <c r="C74" s="224" t="s">
        <v>532</v>
      </c>
    </row>
    <row r="75" spans="1:10">
      <c r="C75" s="224" t="s">
        <v>533</v>
      </c>
    </row>
    <row r="76" spans="1:10">
      <c r="C76" s="224" t="s">
        <v>534</v>
      </c>
    </row>
    <row r="77" spans="1:10">
      <c r="C77" s="224" t="s">
        <v>535</v>
      </c>
    </row>
    <row r="78" spans="1:10">
      <c r="C78" s="224" t="s">
        <v>536</v>
      </c>
    </row>
    <row r="79" spans="1:10">
      <c r="A79" s="22">
        <v>5</v>
      </c>
      <c r="B79" s="23" t="s">
        <v>1709</v>
      </c>
      <c r="C79" s="224"/>
      <c r="D79" s="27">
        <f>ROUND( 50,2 )</f>
        <v>50</v>
      </c>
      <c r="E79" s="22" t="s">
        <v>85</v>
      </c>
      <c r="F79" s="22" t="s">
        <v>86</v>
      </c>
      <c r="G79" s="25">
        <v>0</v>
      </c>
      <c r="H79" s="24">
        <f>ROUND( D$79*G79,0 )</f>
        <v>0</v>
      </c>
    </row>
    <row r="80" spans="1:10">
      <c r="F80" s="22" t="s">
        <v>87</v>
      </c>
      <c r="G80" s="25">
        <v>0</v>
      </c>
      <c r="I80" s="24">
        <f>ROUND( D$79*G80,0 )</f>
        <v>0</v>
      </c>
    </row>
    <row r="81" spans="1:10">
      <c r="F81" s="23" t="s">
        <v>88</v>
      </c>
      <c r="G81" s="26">
        <f>ROUND( 0,2 )</f>
        <v>0</v>
      </c>
      <c r="J81" s="27">
        <f>ROUND( D$79*G81,2 )</f>
        <v>0</v>
      </c>
    </row>
    <row r="84" spans="1:10">
      <c r="C84" s="224" t="s">
        <v>492</v>
      </c>
    </row>
    <row r="85" spans="1:10">
      <c r="C85" s="224" t="s">
        <v>493</v>
      </c>
    </row>
    <row r="86" spans="1:10">
      <c r="C86" s="224" t="s">
        <v>531</v>
      </c>
    </row>
    <row r="87" spans="1:10">
      <c r="C87" s="224" t="s">
        <v>532</v>
      </c>
    </row>
    <row r="88" spans="1:10">
      <c r="C88" s="224" t="s">
        <v>537</v>
      </c>
    </row>
    <row r="89" spans="1:10">
      <c r="C89" s="224" t="s">
        <v>538</v>
      </c>
    </row>
    <row r="90" spans="1:10">
      <c r="C90" s="224" t="s">
        <v>539</v>
      </c>
    </row>
    <row r="91" spans="1:10">
      <c r="C91" s="224" t="s">
        <v>540</v>
      </c>
    </row>
    <row r="92" spans="1:10">
      <c r="A92" s="22">
        <v>6</v>
      </c>
      <c r="B92" s="23" t="s">
        <v>1710</v>
      </c>
      <c r="C92" s="224"/>
      <c r="D92" s="27">
        <f>ROUND( 2,2 )</f>
        <v>2</v>
      </c>
      <c r="E92" s="22" t="s">
        <v>303</v>
      </c>
      <c r="F92" s="22" t="s">
        <v>86</v>
      </c>
      <c r="G92" s="25">
        <v>0</v>
      </c>
      <c r="H92" s="24">
        <f>ROUND( D$92*G92,0 )</f>
        <v>0</v>
      </c>
    </row>
    <row r="93" spans="1:10">
      <c r="F93" s="22" t="s">
        <v>87</v>
      </c>
      <c r="G93" s="25">
        <v>0</v>
      </c>
      <c r="I93" s="24">
        <f>ROUND( D$92*G93,0 )</f>
        <v>0</v>
      </c>
    </row>
    <row r="94" spans="1:10">
      <c r="F94" s="23" t="s">
        <v>88</v>
      </c>
      <c r="G94" s="17">
        <v>0</v>
      </c>
      <c r="J94" s="24">
        <f>ROUND( D$92*G94,0 )</f>
        <v>0</v>
      </c>
    </row>
    <row r="97" spans="1:10">
      <c r="C97" s="224" t="s">
        <v>541</v>
      </c>
    </row>
    <row r="98" spans="1:10">
      <c r="C98" s="224" t="s">
        <v>542</v>
      </c>
    </row>
    <row r="99" spans="1:10">
      <c r="C99" s="224" t="s">
        <v>1711</v>
      </c>
    </row>
    <row r="100" spans="1:10">
      <c r="C100" s="224" t="s">
        <v>1712</v>
      </c>
    </row>
    <row r="101" spans="1:10">
      <c r="C101" s="224" t="s">
        <v>1713</v>
      </c>
    </row>
    <row r="102" spans="1:10">
      <c r="C102" s="224" t="s">
        <v>543</v>
      </c>
    </row>
    <row r="103" spans="1:10">
      <c r="A103" s="22">
        <v>7</v>
      </c>
      <c r="B103" s="23" t="s">
        <v>544</v>
      </c>
      <c r="C103" s="224"/>
      <c r="D103" s="27">
        <f>ROUND( 30,2 )</f>
        <v>30</v>
      </c>
      <c r="E103" s="22" t="s">
        <v>142</v>
      </c>
      <c r="F103" s="22" t="s">
        <v>86</v>
      </c>
      <c r="G103" s="25">
        <v>0</v>
      </c>
      <c r="H103" s="24">
        <f>ROUND( D$103*G103,0 )</f>
        <v>0</v>
      </c>
    </row>
    <row r="104" spans="1:10">
      <c r="F104" s="22" t="s">
        <v>87</v>
      </c>
      <c r="G104" s="25">
        <v>0</v>
      </c>
      <c r="I104" s="24">
        <f>ROUND( D$103*G104,0 )</f>
        <v>0</v>
      </c>
    </row>
    <row r="105" spans="1:10">
      <c r="F105" s="23" t="s">
        <v>88</v>
      </c>
      <c r="G105" s="26">
        <f>ROUND( 0,2 )</f>
        <v>0</v>
      </c>
      <c r="J105" s="27">
        <f>ROUND( D$103*G105,2 )</f>
        <v>0</v>
      </c>
    </row>
    <row r="108" spans="1:10">
      <c r="C108" s="224" t="s">
        <v>541</v>
      </c>
    </row>
    <row r="109" spans="1:10">
      <c r="C109" s="224" t="s">
        <v>542</v>
      </c>
    </row>
    <row r="110" spans="1:10">
      <c r="C110" s="224" t="s">
        <v>1711</v>
      </c>
    </row>
    <row r="111" spans="1:10">
      <c r="C111" s="224" t="s">
        <v>1712</v>
      </c>
    </row>
    <row r="112" spans="1:10">
      <c r="C112" s="224" t="s">
        <v>1713</v>
      </c>
    </row>
    <row r="113" spans="1:10">
      <c r="C113" s="224" t="s">
        <v>545</v>
      </c>
    </row>
    <row r="114" spans="1:10">
      <c r="A114" s="22">
        <v>8</v>
      </c>
      <c r="B114" s="23" t="s">
        <v>546</v>
      </c>
      <c r="C114" s="224"/>
      <c r="D114" s="27">
        <f>ROUND( 10,2 )</f>
        <v>10</v>
      </c>
      <c r="E114" s="22" t="s">
        <v>142</v>
      </c>
      <c r="F114" s="22" t="s">
        <v>86</v>
      </c>
      <c r="G114" s="25">
        <v>0</v>
      </c>
      <c r="H114" s="24">
        <f>ROUND( D$114*G114,0 )</f>
        <v>0</v>
      </c>
    </row>
    <row r="115" spans="1:10">
      <c r="F115" s="22" t="s">
        <v>87</v>
      </c>
      <c r="G115" s="25">
        <v>0</v>
      </c>
      <c r="I115" s="24">
        <f>ROUND( D$114*G115,0 )</f>
        <v>0</v>
      </c>
    </row>
    <row r="116" spans="1:10">
      <c r="F116" s="23" t="s">
        <v>88</v>
      </c>
      <c r="G116" s="26">
        <f>ROUND( 0,2 )</f>
        <v>0</v>
      </c>
      <c r="J116" s="27">
        <f>ROUND( D$114*G116,2 )</f>
        <v>0</v>
      </c>
    </row>
    <row r="119" spans="1:10">
      <c r="C119" s="224" t="s">
        <v>492</v>
      </c>
    </row>
    <row r="120" spans="1:10">
      <c r="C120" s="224" t="s">
        <v>547</v>
      </c>
    </row>
    <row r="121" spans="1:10">
      <c r="C121" s="224" t="s">
        <v>548</v>
      </c>
    </row>
    <row r="122" spans="1:10">
      <c r="C122" s="224" t="s">
        <v>549</v>
      </c>
    </row>
    <row r="123" spans="1:10">
      <c r="C123" s="224" t="s">
        <v>550</v>
      </c>
    </row>
    <row r="124" spans="1:10">
      <c r="C124" s="224" t="s">
        <v>551</v>
      </c>
    </row>
    <row r="125" spans="1:10">
      <c r="C125" s="224" t="s">
        <v>552</v>
      </c>
    </row>
    <row r="126" spans="1:10">
      <c r="C126" s="224" t="s">
        <v>553</v>
      </c>
    </row>
    <row r="127" spans="1:10">
      <c r="C127" s="224" t="s">
        <v>554</v>
      </c>
    </row>
    <row r="128" spans="1:10">
      <c r="A128" s="22">
        <v>9</v>
      </c>
      <c r="B128" s="23" t="s">
        <v>1714</v>
      </c>
      <c r="C128" s="224"/>
      <c r="D128" s="27">
        <f>ROUND( 15,2 )</f>
        <v>15</v>
      </c>
      <c r="E128" s="22" t="s">
        <v>85</v>
      </c>
      <c r="F128" s="22" t="s">
        <v>86</v>
      </c>
      <c r="G128" s="25">
        <v>0</v>
      </c>
      <c r="H128" s="24">
        <f>ROUND( D$128*G128,0 )</f>
        <v>0</v>
      </c>
    </row>
    <row r="129" spans="1:10">
      <c r="F129" s="22" t="s">
        <v>87</v>
      </c>
      <c r="G129" s="25">
        <v>0</v>
      </c>
      <c r="I129" s="24">
        <f>ROUND( D$128*G129,0 )</f>
        <v>0</v>
      </c>
    </row>
    <row r="130" spans="1:10">
      <c r="F130" s="23" t="s">
        <v>88</v>
      </c>
      <c r="G130" s="17">
        <v>0</v>
      </c>
      <c r="J130" s="24">
        <f>ROUND( D$128*G130,0 )</f>
        <v>0</v>
      </c>
    </row>
    <row r="133" spans="1:10">
      <c r="C133" s="224" t="s">
        <v>492</v>
      </c>
    </row>
    <row r="134" spans="1:10">
      <c r="C134" s="224" t="s">
        <v>547</v>
      </c>
    </row>
    <row r="135" spans="1:10">
      <c r="C135" s="224" t="s">
        <v>548</v>
      </c>
    </row>
    <row r="136" spans="1:10">
      <c r="C136" s="224" t="s">
        <v>555</v>
      </c>
    </row>
    <row r="137" spans="1:10">
      <c r="C137" s="224" t="s">
        <v>556</v>
      </c>
    </row>
    <row r="138" spans="1:10">
      <c r="C138" s="224" t="s">
        <v>557</v>
      </c>
    </row>
    <row r="139" spans="1:10">
      <c r="C139" s="224" t="s">
        <v>558</v>
      </c>
    </row>
    <row r="140" spans="1:10">
      <c r="C140" s="224" t="s">
        <v>559</v>
      </c>
    </row>
    <row r="141" spans="1:10">
      <c r="C141" s="224" t="s">
        <v>560</v>
      </c>
    </row>
    <row r="142" spans="1:10">
      <c r="C142" s="224" t="s">
        <v>561</v>
      </c>
    </row>
    <row r="143" spans="1:10">
      <c r="A143" s="22">
        <v>10</v>
      </c>
      <c r="B143" s="23" t="s">
        <v>1715</v>
      </c>
      <c r="C143" s="224"/>
      <c r="D143" s="27">
        <f>ROUND( 1,2 )</f>
        <v>1</v>
      </c>
      <c r="E143" s="22" t="s">
        <v>142</v>
      </c>
      <c r="F143" s="22" t="s">
        <v>86</v>
      </c>
      <c r="G143" s="25">
        <v>0</v>
      </c>
      <c r="H143" s="24">
        <f>ROUND( D$143*G143,0 )</f>
        <v>0</v>
      </c>
    </row>
    <row r="144" spans="1:10">
      <c r="F144" s="22" t="s">
        <v>87</v>
      </c>
      <c r="G144" s="25">
        <v>0</v>
      </c>
      <c r="I144" s="24">
        <f>ROUND( D$143*G144,0 )</f>
        <v>0</v>
      </c>
    </row>
    <row r="145" spans="1:10">
      <c r="F145" s="23" t="s">
        <v>88</v>
      </c>
      <c r="G145" s="17">
        <v>0</v>
      </c>
      <c r="J145" s="24">
        <f>ROUND( D$143*G145,0 )</f>
        <v>0</v>
      </c>
    </row>
    <row r="148" spans="1:10">
      <c r="C148" s="224" t="s">
        <v>562</v>
      </c>
    </row>
    <row r="149" spans="1:10">
      <c r="C149" s="224" t="s">
        <v>563</v>
      </c>
    </row>
    <row r="150" spans="1:10">
      <c r="A150" s="22">
        <v>11</v>
      </c>
      <c r="B150" s="23" t="s">
        <v>564</v>
      </c>
      <c r="C150" s="224"/>
      <c r="D150" s="27">
        <f>ROUND( 1,2 )</f>
        <v>1</v>
      </c>
      <c r="E150" s="22" t="s">
        <v>142</v>
      </c>
      <c r="F150" s="22" t="s">
        <v>86</v>
      </c>
      <c r="G150" s="25">
        <v>0</v>
      </c>
      <c r="H150" s="24">
        <f>ROUND( D$150*G150,0 )</f>
        <v>0</v>
      </c>
    </row>
    <row r="151" spans="1:10">
      <c r="F151" s="22" t="s">
        <v>87</v>
      </c>
      <c r="G151" s="25">
        <v>0</v>
      </c>
      <c r="I151" s="24">
        <f>ROUND( D$150*G151,0 )</f>
        <v>0</v>
      </c>
    </row>
    <row r="152" spans="1:10">
      <c r="F152" s="23" t="s">
        <v>88</v>
      </c>
      <c r="G152" s="26">
        <f>ROUND( 0,2 )</f>
        <v>0</v>
      </c>
      <c r="J152" s="27">
        <f>ROUND( D$150*G152,2 )</f>
        <v>0</v>
      </c>
    </row>
    <row r="155" spans="1:10">
      <c r="C155" s="224" t="s">
        <v>565</v>
      </c>
    </row>
    <row r="156" spans="1:10">
      <c r="C156" s="224" t="s">
        <v>566</v>
      </c>
    </row>
    <row r="157" spans="1:10">
      <c r="C157" s="224" t="s">
        <v>188</v>
      </c>
    </row>
    <row r="158" spans="1:10">
      <c r="C158" s="224" t="s">
        <v>567</v>
      </c>
    </row>
    <row r="159" spans="1:10">
      <c r="C159" s="224" t="s">
        <v>568</v>
      </c>
    </row>
    <row r="160" spans="1:10">
      <c r="C160" s="224" t="s">
        <v>569</v>
      </c>
    </row>
    <row r="161" spans="1:10">
      <c r="C161" s="224" t="s">
        <v>570</v>
      </c>
    </row>
    <row r="162" spans="1:10">
      <c r="A162" s="22">
        <v>12</v>
      </c>
      <c r="B162" s="23" t="s">
        <v>1716</v>
      </c>
      <c r="C162" s="224"/>
      <c r="D162" s="24">
        <f>ROUND( 130,0 )</f>
        <v>130</v>
      </c>
      <c r="E162" s="22" t="s">
        <v>85</v>
      </c>
      <c r="F162" s="22" t="s">
        <v>86</v>
      </c>
      <c r="G162" s="30">
        <f>ROUND( 0,2 )</f>
        <v>0</v>
      </c>
      <c r="H162" s="27">
        <f>ROUND( D$162*G162,2 )</f>
        <v>0</v>
      </c>
    </row>
    <row r="163" spans="1:10">
      <c r="F163" s="22" t="s">
        <v>87</v>
      </c>
      <c r="G163" s="25">
        <v>0</v>
      </c>
      <c r="I163" s="24">
        <f>ROUND( D$162*G163,0 )</f>
        <v>0</v>
      </c>
    </row>
    <row r="164" spans="1:10">
      <c r="F164" s="23" t="s">
        <v>88</v>
      </c>
      <c r="G164" s="26">
        <f>ROUND( 0,2 )</f>
        <v>0</v>
      </c>
      <c r="J164" s="27">
        <f>ROUND( D$162*G164,2 )</f>
        <v>0</v>
      </c>
    </row>
    <row r="167" spans="1:10">
      <c r="C167" s="224" t="s">
        <v>571</v>
      </c>
    </row>
    <row r="168" spans="1:10">
      <c r="C168" s="224" t="s">
        <v>572</v>
      </c>
    </row>
    <row r="169" spans="1:10">
      <c r="A169" s="22">
        <v>13</v>
      </c>
      <c r="B169" s="23" t="s">
        <v>573</v>
      </c>
      <c r="C169" s="224"/>
      <c r="D169" s="27">
        <f>ROUND( 28,2 )</f>
        <v>28</v>
      </c>
      <c r="E169" s="22" t="s">
        <v>303</v>
      </c>
      <c r="F169" s="22" t="s">
        <v>86</v>
      </c>
      <c r="G169" s="25">
        <v>0</v>
      </c>
      <c r="H169" s="24">
        <f>ROUND( D$169*G169,0 )</f>
        <v>0</v>
      </c>
    </row>
    <row r="170" spans="1:10">
      <c r="F170" s="22" t="s">
        <v>87</v>
      </c>
      <c r="G170" s="25">
        <v>0</v>
      </c>
      <c r="I170" s="24">
        <f>ROUND( D$169*G170,0 )</f>
        <v>0</v>
      </c>
    </row>
    <row r="171" spans="1:10">
      <c r="F171" s="23" t="s">
        <v>88</v>
      </c>
      <c r="G171" s="26">
        <f>ROUND( 0,2 )</f>
        <v>0</v>
      </c>
      <c r="J171" s="27">
        <f>ROUND( D$169*G171,2 )</f>
        <v>0</v>
      </c>
    </row>
    <row r="174" spans="1:10">
      <c r="C174" s="224" t="s">
        <v>574</v>
      </c>
    </row>
    <row r="175" spans="1:10">
      <c r="C175" s="224" t="s">
        <v>575</v>
      </c>
    </row>
    <row r="176" spans="1:10">
      <c r="C176" s="224" t="s">
        <v>576</v>
      </c>
    </row>
    <row r="177" spans="1:10">
      <c r="A177" s="22">
        <v>14</v>
      </c>
      <c r="B177" s="23" t="s">
        <v>577</v>
      </c>
      <c r="C177" s="224" t="s">
        <v>578</v>
      </c>
      <c r="D177" s="27">
        <f>ROUND( 28,2 )</f>
        <v>28</v>
      </c>
      <c r="E177" s="22" t="s">
        <v>303</v>
      </c>
      <c r="F177" s="22" t="s">
        <v>86</v>
      </c>
      <c r="G177" s="25">
        <v>0</v>
      </c>
      <c r="H177" s="24">
        <f>ROUND( D$177*G177,0 )</f>
        <v>0</v>
      </c>
    </row>
    <row r="178" spans="1:10">
      <c r="F178" s="22" t="s">
        <v>87</v>
      </c>
      <c r="G178" s="30">
        <f>ROUND( 0,2 )</f>
        <v>0</v>
      </c>
      <c r="I178" s="27">
        <f>ROUND( D$177*G178,2 )</f>
        <v>0</v>
      </c>
    </row>
    <row r="179" spans="1:10">
      <c r="F179" s="23" t="s">
        <v>88</v>
      </c>
      <c r="G179" s="17">
        <v>0</v>
      </c>
      <c r="J179" s="24">
        <f>ROUND( D$177*G179,0 )</f>
        <v>0</v>
      </c>
    </row>
    <row r="182" spans="1:10">
      <c r="C182" s="224" t="s">
        <v>579</v>
      </c>
    </row>
    <row r="183" spans="1:10">
      <c r="C183" s="224" t="s">
        <v>580</v>
      </c>
    </row>
    <row r="184" spans="1:10">
      <c r="C184" s="224" t="s">
        <v>581</v>
      </c>
    </row>
    <row r="185" spans="1:10">
      <c r="C185" s="224" t="s">
        <v>582</v>
      </c>
    </row>
    <row r="186" spans="1:10">
      <c r="C186" s="224" t="s">
        <v>583</v>
      </c>
    </row>
    <row r="187" spans="1:10">
      <c r="C187" s="224" t="s">
        <v>1717</v>
      </c>
    </row>
    <row r="188" spans="1:10">
      <c r="C188" s="224" t="s">
        <v>1718</v>
      </c>
    </row>
    <row r="189" spans="1:10">
      <c r="C189" s="224" t="s">
        <v>582</v>
      </c>
    </row>
    <row r="190" spans="1:10">
      <c r="C190" s="224" t="s">
        <v>583</v>
      </c>
    </row>
    <row r="191" spans="1:10">
      <c r="C191" s="224" t="s">
        <v>1717</v>
      </c>
    </row>
    <row r="192" spans="1:10">
      <c r="C192" s="224" t="s">
        <v>584</v>
      </c>
    </row>
    <row r="193" spans="1:10">
      <c r="C193" s="224" t="s">
        <v>585</v>
      </c>
    </row>
    <row r="194" spans="1:10">
      <c r="C194" s="224" t="s">
        <v>586</v>
      </c>
    </row>
    <row r="195" spans="1:10">
      <c r="C195" s="224" t="s">
        <v>587</v>
      </c>
    </row>
    <row r="196" spans="1:10">
      <c r="C196" s="224" t="s">
        <v>588</v>
      </c>
    </row>
    <row r="197" spans="1:10">
      <c r="C197" s="224" t="s">
        <v>589</v>
      </c>
    </row>
    <row r="198" spans="1:10">
      <c r="C198" s="224" t="s">
        <v>590</v>
      </c>
    </row>
    <row r="199" spans="1:10">
      <c r="C199" s="224" t="s">
        <v>591</v>
      </c>
    </row>
    <row r="200" spans="1:10">
      <c r="C200" s="224" t="s">
        <v>592</v>
      </c>
    </row>
    <row r="201" spans="1:10">
      <c r="C201" s="224"/>
    </row>
    <row r="202" spans="1:10">
      <c r="C202" s="224" t="s">
        <v>103</v>
      </c>
    </row>
    <row r="203" spans="1:10">
      <c r="A203" s="22">
        <v>15</v>
      </c>
      <c r="B203" s="23" t="s">
        <v>1719</v>
      </c>
      <c r="C203" s="224"/>
      <c r="D203" s="27">
        <f>ROUND( 14,2 )</f>
        <v>14</v>
      </c>
      <c r="E203" s="22" t="s">
        <v>303</v>
      </c>
      <c r="F203" s="22" t="s">
        <v>86</v>
      </c>
      <c r="G203" s="25">
        <v>0</v>
      </c>
      <c r="H203" s="24">
        <f>ROUND( D$203*G203,0 )</f>
        <v>0</v>
      </c>
    </row>
    <row r="204" spans="1:10">
      <c r="F204" s="22" t="s">
        <v>87</v>
      </c>
      <c r="G204" s="25">
        <v>0</v>
      </c>
      <c r="I204" s="24">
        <f>ROUND( D$203*G204,0 )</f>
        <v>0</v>
      </c>
    </row>
    <row r="205" spans="1:10">
      <c r="F205" s="23" t="s">
        <v>88</v>
      </c>
      <c r="G205" s="17">
        <v>0</v>
      </c>
      <c r="J205" s="24">
        <f>ROUND( D$203*G205,0 )</f>
        <v>0</v>
      </c>
    </row>
    <row r="208" spans="1:10">
      <c r="C208" s="224" t="s">
        <v>492</v>
      </c>
    </row>
    <row r="209" spans="1:10">
      <c r="C209" s="224" t="s">
        <v>593</v>
      </c>
    </row>
    <row r="210" spans="1:10">
      <c r="C210" s="224" t="s">
        <v>594</v>
      </c>
    </row>
    <row r="211" spans="1:10">
      <c r="C211" s="224" t="s">
        <v>595</v>
      </c>
    </row>
    <row r="212" spans="1:10">
      <c r="C212" s="224" t="s">
        <v>596</v>
      </c>
    </row>
    <row r="213" spans="1:10">
      <c r="C213" s="224" t="s">
        <v>597</v>
      </c>
    </row>
    <row r="214" spans="1:10">
      <c r="C214" s="224" t="s">
        <v>598</v>
      </c>
    </row>
    <row r="215" spans="1:10">
      <c r="C215" s="224" t="s">
        <v>599</v>
      </c>
    </row>
    <row r="216" spans="1:10">
      <c r="C216" s="224" t="s">
        <v>600</v>
      </c>
    </row>
    <row r="217" spans="1:10">
      <c r="C217" s="224" t="s">
        <v>601</v>
      </c>
    </row>
    <row r="218" spans="1:10">
      <c r="C218" s="224" t="s">
        <v>602</v>
      </c>
    </row>
    <row r="219" spans="1:10">
      <c r="C219" s="224" t="s">
        <v>603</v>
      </c>
    </row>
    <row r="220" spans="1:10">
      <c r="A220" s="22">
        <v>16</v>
      </c>
      <c r="B220" s="23" t="s">
        <v>1720</v>
      </c>
      <c r="C220" s="224"/>
      <c r="D220" s="24">
        <f>ROUND( 100,2 )</f>
        <v>100</v>
      </c>
      <c r="E220" s="22" t="s">
        <v>85</v>
      </c>
      <c r="F220" s="22" t="s">
        <v>86</v>
      </c>
      <c r="G220" s="25">
        <v>0</v>
      </c>
      <c r="H220" s="24">
        <f>ROUND( D$220*G220,0 )</f>
        <v>0</v>
      </c>
    </row>
    <row r="221" spans="1:10">
      <c r="F221" s="22" t="s">
        <v>87</v>
      </c>
      <c r="G221" s="25">
        <v>0</v>
      </c>
      <c r="I221" s="24">
        <f>ROUND( D$220*G221,0 )</f>
        <v>0</v>
      </c>
    </row>
    <row r="222" spans="1:10">
      <c r="F222" s="23" t="s">
        <v>88</v>
      </c>
      <c r="G222" s="17">
        <v>0</v>
      </c>
      <c r="J222" s="24">
        <f>ROUND( D$220*G222,0 )</f>
        <v>0</v>
      </c>
    </row>
    <row r="225" spans="1:10">
      <c r="C225" s="224" t="s">
        <v>492</v>
      </c>
    </row>
    <row r="226" spans="1:10">
      <c r="C226" s="224" t="s">
        <v>593</v>
      </c>
    </row>
    <row r="227" spans="1:10">
      <c r="C227" s="224" t="s">
        <v>594</v>
      </c>
    </row>
    <row r="228" spans="1:10">
      <c r="C228" s="224" t="s">
        <v>595</v>
      </c>
    </row>
    <row r="229" spans="1:10">
      <c r="C229" s="224" t="s">
        <v>596</v>
      </c>
    </row>
    <row r="230" spans="1:10">
      <c r="C230" s="224" t="s">
        <v>597</v>
      </c>
    </row>
    <row r="231" spans="1:10">
      <c r="C231" s="224" t="s">
        <v>598</v>
      </c>
    </row>
    <row r="232" spans="1:10">
      <c r="C232" s="224" t="s">
        <v>599</v>
      </c>
    </row>
    <row r="233" spans="1:10">
      <c r="C233" s="224" t="s">
        <v>600</v>
      </c>
    </row>
    <row r="234" spans="1:10">
      <c r="C234" s="224" t="s">
        <v>604</v>
      </c>
    </row>
    <row r="235" spans="1:10">
      <c r="C235" s="224" t="s">
        <v>602</v>
      </c>
    </row>
    <row r="236" spans="1:10">
      <c r="C236" s="224" t="s">
        <v>605</v>
      </c>
    </row>
    <row r="237" spans="1:10">
      <c r="A237" s="22">
        <v>17</v>
      </c>
      <c r="B237" s="23" t="s">
        <v>1721</v>
      </c>
      <c r="C237" s="224"/>
      <c r="D237" s="27">
        <f>ROUND( 40,2 )</f>
        <v>40</v>
      </c>
      <c r="E237" s="22" t="s">
        <v>85</v>
      </c>
      <c r="F237" s="22" t="s">
        <v>86</v>
      </c>
      <c r="G237" s="25">
        <v>0</v>
      </c>
      <c r="H237" s="24">
        <f>ROUND( D$237*G237,0 )</f>
        <v>0</v>
      </c>
    </row>
    <row r="238" spans="1:10">
      <c r="F238" s="22" t="s">
        <v>87</v>
      </c>
      <c r="G238" s="25">
        <v>0</v>
      </c>
      <c r="I238" s="24">
        <f>ROUND( D$237*G238,0 )</f>
        <v>0</v>
      </c>
    </row>
    <row r="239" spans="1:10">
      <c r="F239" s="23" t="s">
        <v>88</v>
      </c>
      <c r="G239" s="17">
        <v>0</v>
      </c>
      <c r="J239" s="24">
        <f>ROUND( D$237*G239,0 )</f>
        <v>0</v>
      </c>
    </row>
    <row r="242" spans="1:10">
      <c r="C242" s="224" t="s">
        <v>492</v>
      </c>
    </row>
    <row r="243" spans="1:10">
      <c r="C243" s="224" t="s">
        <v>593</v>
      </c>
    </row>
    <row r="244" spans="1:10">
      <c r="C244" s="224" t="s">
        <v>606</v>
      </c>
    </row>
    <row r="245" spans="1:10">
      <c r="C245" s="224" t="s">
        <v>607</v>
      </c>
    </row>
    <row r="246" spans="1:10">
      <c r="C246" s="224" t="s">
        <v>608</v>
      </c>
    </row>
    <row r="247" spans="1:10">
      <c r="C247" s="224" t="s">
        <v>609</v>
      </c>
    </row>
    <row r="248" spans="1:10">
      <c r="C248" s="224" t="s">
        <v>610</v>
      </c>
    </row>
    <row r="249" spans="1:10">
      <c r="C249" s="224" t="s">
        <v>611</v>
      </c>
    </row>
    <row r="250" spans="1:10">
      <c r="C250" s="224" t="s">
        <v>612</v>
      </c>
    </row>
    <row r="251" spans="1:10">
      <c r="C251" s="224" t="s">
        <v>613</v>
      </c>
    </row>
    <row r="252" spans="1:10">
      <c r="A252" s="22">
        <v>18</v>
      </c>
      <c r="B252" s="23" t="s">
        <v>1722</v>
      </c>
      <c r="C252" s="224"/>
      <c r="D252" s="24">
        <f>ROUND( 110,0 )</f>
        <v>110</v>
      </c>
      <c r="E252" s="22" t="s">
        <v>209</v>
      </c>
      <c r="F252" s="22" t="s">
        <v>86</v>
      </c>
      <c r="G252" s="25">
        <v>0</v>
      </c>
      <c r="H252" s="24">
        <f>ROUND( D$252*G252,0 )</f>
        <v>0</v>
      </c>
    </row>
    <row r="253" spans="1:10">
      <c r="F253" s="22" t="s">
        <v>87</v>
      </c>
      <c r="G253" s="25">
        <v>0</v>
      </c>
      <c r="I253" s="24">
        <f>ROUND( D$252*G253,0 )</f>
        <v>0</v>
      </c>
    </row>
    <row r="254" spans="1:10">
      <c r="F254" s="23" t="s">
        <v>88</v>
      </c>
      <c r="G254" s="26">
        <v>0</v>
      </c>
      <c r="J254" s="24">
        <f>ROUND( D$252*G254,0 )</f>
        <v>0</v>
      </c>
    </row>
    <row r="257" spans="1:9">
      <c r="C257" s="224" t="s">
        <v>108</v>
      </c>
    </row>
    <row r="258" spans="1:9">
      <c r="C258" s="224" t="s">
        <v>488</v>
      </c>
    </row>
    <row r="259" spans="1:9">
      <c r="C259" s="224" t="s">
        <v>499</v>
      </c>
    </row>
    <row r="260" spans="1:9">
      <c r="C260" s="224" t="s">
        <v>500</v>
      </c>
    </row>
    <row r="261" spans="1:9">
      <c r="C261" s="224" t="s">
        <v>614</v>
      </c>
    </row>
    <row r="262" spans="1:9">
      <c r="C262" s="224" t="s">
        <v>615</v>
      </c>
    </row>
    <row r="263" spans="1:9">
      <c r="C263" s="224" t="s">
        <v>616</v>
      </c>
    </row>
    <row r="264" spans="1:9">
      <c r="C264" s="224" t="s">
        <v>617</v>
      </c>
    </row>
    <row r="265" spans="1:9">
      <c r="C265" s="224" t="s">
        <v>618</v>
      </c>
    </row>
    <row r="266" spans="1:9">
      <c r="C266" s="224" t="s">
        <v>619</v>
      </c>
    </row>
    <row r="267" spans="1:9">
      <c r="C267" s="224" t="s">
        <v>620</v>
      </c>
    </row>
    <row r="268" spans="1:9">
      <c r="C268" s="224" t="s">
        <v>621</v>
      </c>
    </row>
    <row r="269" spans="1:9">
      <c r="C269" s="224" t="s">
        <v>622</v>
      </c>
    </row>
    <row r="270" spans="1:9">
      <c r="C270" s="224" t="s">
        <v>623</v>
      </c>
    </row>
    <row r="271" spans="1:9">
      <c r="A271" s="22">
        <v>19</v>
      </c>
      <c r="B271" s="23" t="s">
        <v>1723</v>
      </c>
      <c r="C271" s="224"/>
      <c r="D271" s="27">
        <f>ROUND( 18,2 )</f>
        <v>18</v>
      </c>
      <c r="E271" s="22" t="s">
        <v>209</v>
      </c>
      <c r="F271" s="22" t="s">
        <v>86</v>
      </c>
      <c r="G271" s="25">
        <v>0</v>
      </c>
      <c r="H271" s="24">
        <f>ROUND( D$271*G271,0 )</f>
        <v>0</v>
      </c>
    </row>
    <row r="272" spans="1:9">
      <c r="F272" s="22" t="s">
        <v>87</v>
      </c>
      <c r="G272" s="25">
        <v>0</v>
      </c>
      <c r="I272" s="24">
        <f>ROUND( D$271*G272,0 )</f>
        <v>0</v>
      </c>
    </row>
    <row r="273" spans="3:10">
      <c r="F273" s="23" t="s">
        <v>88</v>
      </c>
      <c r="G273" s="26">
        <f>ROUND( 0,2 )</f>
        <v>0</v>
      </c>
      <c r="J273" s="27">
        <f>ROUND( D$271*G273,2 )</f>
        <v>0</v>
      </c>
    </row>
    <row r="276" spans="3:10">
      <c r="C276" s="224" t="s">
        <v>108</v>
      </c>
    </row>
    <row r="277" spans="3:10">
      <c r="C277" s="224" t="s">
        <v>488</v>
      </c>
    </row>
    <row r="278" spans="3:10">
      <c r="C278" s="224" t="s">
        <v>499</v>
      </c>
    </row>
    <row r="279" spans="3:10">
      <c r="C279" s="224" t="s">
        <v>500</v>
      </c>
    </row>
    <row r="280" spans="3:10">
      <c r="C280" s="224" t="s">
        <v>624</v>
      </c>
    </row>
    <row r="281" spans="3:10">
      <c r="C281" s="224" t="s">
        <v>625</v>
      </c>
    </row>
    <row r="282" spans="3:10">
      <c r="C282" s="224" t="s">
        <v>626</v>
      </c>
    </row>
    <row r="283" spans="3:10">
      <c r="C283" s="224" t="s">
        <v>627</v>
      </c>
    </row>
    <row r="284" spans="3:10">
      <c r="C284" s="224" t="s">
        <v>628</v>
      </c>
    </row>
    <row r="285" spans="3:10">
      <c r="C285" s="224" t="s">
        <v>629</v>
      </c>
    </row>
    <row r="286" spans="3:10">
      <c r="C286" s="224" t="s">
        <v>630</v>
      </c>
    </row>
    <row r="287" spans="3:10">
      <c r="C287" s="224" t="s">
        <v>631</v>
      </c>
    </row>
    <row r="288" spans="3:10">
      <c r="C288" s="224" t="s">
        <v>632</v>
      </c>
    </row>
    <row r="289" spans="1:10">
      <c r="C289" s="224" t="s">
        <v>621</v>
      </c>
    </row>
    <row r="290" spans="1:10">
      <c r="C290" s="224" t="s">
        <v>622</v>
      </c>
    </row>
    <row r="291" spans="1:10">
      <c r="C291" s="224" t="s">
        <v>623</v>
      </c>
    </row>
    <row r="292" spans="1:10">
      <c r="A292" s="22">
        <v>20</v>
      </c>
      <c r="B292" s="23" t="s">
        <v>1723</v>
      </c>
      <c r="C292" s="224"/>
      <c r="D292" s="27">
        <f>ROUND( 18,2 )</f>
        <v>18</v>
      </c>
      <c r="E292" s="22" t="s">
        <v>209</v>
      </c>
      <c r="F292" s="22" t="s">
        <v>86</v>
      </c>
      <c r="G292" s="25">
        <v>0</v>
      </c>
      <c r="H292" s="24">
        <f>ROUND( D$292*G292,0 )</f>
        <v>0</v>
      </c>
    </row>
    <row r="293" spans="1:10">
      <c r="F293" s="22" t="s">
        <v>87</v>
      </c>
      <c r="G293" s="25">
        <v>0</v>
      </c>
      <c r="I293" s="24">
        <f>ROUND( D$292*G293,0 )</f>
        <v>0</v>
      </c>
    </row>
    <row r="294" spans="1:10">
      <c r="F294" s="23" t="s">
        <v>88</v>
      </c>
      <c r="G294" s="26">
        <f>ROUND( 0,2 )</f>
        <v>0</v>
      </c>
      <c r="J294" s="27">
        <f>ROUND( D$292*G294,2 )</f>
        <v>0</v>
      </c>
    </row>
    <row r="297" spans="1:10">
      <c r="C297" s="224" t="s">
        <v>633</v>
      </c>
    </row>
    <row r="298" spans="1:10">
      <c r="C298" s="224" t="s">
        <v>634</v>
      </c>
    </row>
    <row r="299" spans="1:10">
      <c r="C299" s="224" t="s">
        <v>635</v>
      </c>
    </row>
    <row r="300" spans="1:10">
      <c r="C300" s="224" t="s">
        <v>636</v>
      </c>
    </row>
    <row r="301" spans="1:10">
      <c r="C301" s="224" t="s">
        <v>637</v>
      </c>
    </row>
    <row r="302" spans="1:10">
      <c r="C302" s="224" t="s">
        <v>638</v>
      </c>
    </row>
    <row r="303" spans="1:10">
      <c r="C303" s="224" t="s">
        <v>639</v>
      </c>
    </row>
    <row r="304" spans="1:10">
      <c r="C304" s="224" t="s">
        <v>640</v>
      </c>
    </row>
    <row r="305" spans="3:3">
      <c r="C305" s="224" t="s">
        <v>641</v>
      </c>
    </row>
    <row r="306" spans="3:3">
      <c r="C306" s="224" t="s">
        <v>642</v>
      </c>
    </row>
    <row r="307" spans="3:3">
      <c r="C307" s="224" t="s">
        <v>643</v>
      </c>
    </row>
    <row r="308" spans="3:3">
      <c r="C308" s="224" t="s">
        <v>644</v>
      </c>
    </row>
    <row r="309" spans="3:3">
      <c r="C309" s="224" t="s">
        <v>645</v>
      </c>
    </row>
    <row r="310" spans="3:3">
      <c r="C310" s="224" t="s">
        <v>646</v>
      </c>
    </row>
    <row r="311" spans="3:3">
      <c r="C311" s="224" t="s">
        <v>647</v>
      </c>
    </row>
    <row r="312" spans="3:3">
      <c r="C312" s="224" t="s">
        <v>648</v>
      </c>
    </row>
    <row r="313" spans="3:3">
      <c r="C313" s="224" t="s">
        <v>649</v>
      </c>
    </row>
    <row r="314" spans="3:3">
      <c r="C314" s="224" t="s">
        <v>650</v>
      </c>
    </row>
    <row r="315" spans="3:3">
      <c r="C315" s="224" t="s">
        <v>651</v>
      </c>
    </row>
    <row r="316" spans="3:3">
      <c r="C316" s="224" t="s">
        <v>652</v>
      </c>
    </row>
    <row r="317" spans="3:3">
      <c r="C317" s="224" t="s">
        <v>653</v>
      </c>
    </row>
    <row r="318" spans="3:3">
      <c r="C318" s="224" t="s">
        <v>654</v>
      </c>
    </row>
    <row r="319" spans="3:3">
      <c r="C319" s="224" t="s">
        <v>655</v>
      </c>
    </row>
    <row r="320" spans="3:3">
      <c r="C320" s="224" t="s">
        <v>656</v>
      </c>
    </row>
    <row r="321" spans="1:10">
      <c r="C321" s="224" t="s">
        <v>657</v>
      </c>
    </row>
    <row r="322" spans="1:10">
      <c r="C322" s="224" t="s">
        <v>658</v>
      </c>
    </row>
    <row r="323" spans="1:10">
      <c r="C323" s="224" t="s">
        <v>659</v>
      </c>
    </row>
    <row r="324" spans="1:10">
      <c r="A324" s="22">
        <v>21</v>
      </c>
      <c r="B324" s="23" t="s">
        <v>660</v>
      </c>
      <c r="C324" s="224"/>
      <c r="D324" s="27">
        <f>ROUND( 30,2 )</f>
        <v>30</v>
      </c>
      <c r="E324" s="22" t="s">
        <v>85</v>
      </c>
      <c r="F324" s="22" t="s">
        <v>86</v>
      </c>
      <c r="G324" s="25">
        <v>0</v>
      </c>
      <c r="H324" s="24">
        <f>ROUND( D$324*G324,0 )</f>
        <v>0</v>
      </c>
    </row>
    <row r="325" spans="1:10">
      <c r="F325" s="22" t="s">
        <v>87</v>
      </c>
      <c r="G325" s="25">
        <v>0</v>
      </c>
      <c r="I325" s="24">
        <f>ROUND( D$324*G325,0 )</f>
        <v>0</v>
      </c>
    </row>
    <row r="326" spans="1:10">
      <c r="F326" s="23" t="s">
        <v>88</v>
      </c>
      <c r="G326" s="26">
        <f>ROUND( 0,2 )</f>
        <v>0</v>
      </c>
      <c r="J326" s="27">
        <f>ROUND( D$324*G326,2 )</f>
        <v>0</v>
      </c>
    </row>
    <row r="329" spans="1:10">
      <c r="C329" s="224" t="s">
        <v>661</v>
      </c>
    </row>
    <row r="330" spans="1:10">
      <c r="C330" s="224" t="s">
        <v>662</v>
      </c>
    </row>
    <row r="331" spans="1:10">
      <c r="C331" s="224" t="s">
        <v>663</v>
      </c>
    </row>
    <row r="332" spans="1:10">
      <c r="C332" s="224" t="s">
        <v>664</v>
      </c>
    </row>
    <row r="333" spans="1:10">
      <c r="C333" s="224" t="s">
        <v>665</v>
      </c>
    </row>
    <row r="334" spans="1:10">
      <c r="C334" s="224" t="s">
        <v>666</v>
      </c>
    </row>
    <row r="335" spans="1:10">
      <c r="C335" s="224" t="s">
        <v>667</v>
      </c>
    </row>
    <row r="336" spans="1:10">
      <c r="C336" s="224" t="s">
        <v>668</v>
      </c>
    </row>
    <row r="337" spans="1:10">
      <c r="C337" s="224" t="s">
        <v>669</v>
      </c>
    </row>
    <row r="338" spans="1:10">
      <c r="C338" s="224" t="s">
        <v>670</v>
      </c>
    </row>
    <row r="339" spans="1:10">
      <c r="C339" s="224" t="s">
        <v>671</v>
      </c>
    </row>
    <row r="340" spans="1:10">
      <c r="C340" s="224" t="s">
        <v>672</v>
      </c>
    </row>
    <row r="341" spans="1:10">
      <c r="C341" s="224" t="s">
        <v>673</v>
      </c>
    </row>
    <row r="342" spans="1:10">
      <c r="C342" s="224" t="s">
        <v>674</v>
      </c>
    </row>
    <row r="343" spans="1:10">
      <c r="C343" s="224" t="s">
        <v>675</v>
      </c>
    </row>
    <row r="344" spans="1:10">
      <c r="C344" s="224" t="s">
        <v>676</v>
      </c>
    </row>
    <row r="345" spans="1:10">
      <c r="C345" s="224" t="s">
        <v>677</v>
      </c>
    </row>
    <row r="346" spans="1:10">
      <c r="C346" s="224" t="s">
        <v>678</v>
      </c>
    </row>
    <row r="347" spans="1:10">
      <c r="C347" s="224" t="s">
        <v>679</v>
      </c>
    </row>
    <row r="348" spans="1:10">
      <c r="A348" s="22">
        <v>22</v>
      </c>
      <c r="B348" s="23" t="s">
        <v>680</v>
      </c>
      <c r="C348" s="224"/>
      <c r="D348" s="27">
        <f>ROUND( 1,2 )</f>
        <v>1</v>
      </c>
      <c r="E348" s="22" t="s">
        <v>681</v>
      </c>
      <c r="F348" s="22" t="s">
        <v>86</v>
      </c>
      <c r="G348" s="25">
        <v>0</v>
      </c>
      <c r="H348" s="24">
        <f>ROUND( D$348*G348,0 )</f>
        <v>0</v>
      </c>
    </row>
    <row r="349" spans="1:10">
      <c r="F349" s="22" t="s">
        <v>87</v>
      </c>
      <c r="G349" s="25">
        <v>0</v>
      </c>
      <c r="I349" s="24">
        <f>ROUND( D$348*G349,0 )</f>
        <v>0</v>
      </c>
    </row>
    <row r="350" spans="1:10">
      <c r="F350" s="23" t="s">
        <v>88</v>
      </c>
      <c r="G350" s="26">
        <f>ROUND( 0,2 )</f>
        <v>0</v>
      </c>
      <c r="J350" s="27">
        <f>ROUND( D$348*G350,2 )</f>
        <v>0</v>
      </c>
    </row>
    <row r="352" spans="1:10" ht="15.75" thickBot="1"/>
    <row r="353" spans="1:10" ht="15.75">
      <c r="A353" s="21"/>
      <c r="H353" s="28">
        <f>ROUND( SUM(H3:H352),0 )</f>
        <v>0</v>
      </c>
      <c r="I353" s="28">
        <f>ROUND( SUM(I3:I352),0 )</f>
        <v>0</v>
      </c>
      <c r="J353" s="28">
        <f>ROUND( SUM(J3:J352),0 )</f>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J313"/>
  <sheetViews>
    <sheetView workbookViewId="0">
      <selection activeCell="G311" sqref="G311"/>
    </sheetView>
  </sheetViews>
  <sheetFormatPr defaultRowHeight="15"/>
  <cols>
    <col min="1" max="1" width="9.140625" style="172"/>
    <col min="2" max="2" width="24.42578125" style="172" bestFit="1" customWidth="1"/>
    <col min="3" max="3" width="35.7109375" style="223" customWidth="1"/>
    <col min="4" max="6" width="9.140625" style="172"/>
    <col min="7" max="7" width="10.140625" style="172" bestFit="1" customWidth="1"/>
    <col min="8" max="9" width="11.28515625" style="172" bestFit="1" customWidth="1"/>
    <col min="10" max="16384" width="9.140625" style="172"/>
  </cols>
  <sheetData>
    <row r="1" spans="1:10">
      <c r="A1" s="18" t="s">
        <v>63</v>
      </c>
      <c r="B1" s="18" t="s">
        <v>64</v>
      </c>
      <c r="C1" s="249" t="s">
        <v>65</v>
      </c>
      <c r="D1" s="18" t="s">
        <v>66</v>
      </c>
      <c r="E1" s="18" t="s">
        <v>67</v>
      </c>
      <c r="F1" s="18"/>
      <c r="G1" s="18" t="s">
        <v>68</v>
      </c>
      <c r="H1" s="18" t="s">
        <v>69</v>
      </c>
      <c r="I1" s="18" t="s">
        <v>70</v>
      </c>
      <c r="J1" s="18" t="s">
        <v>71</v>
      </c>
    </row>
    <row r="2" spans="1:10" ht="15.75">
      <c r="A2" s="21" t="s">
        <v>682</v>
      </c>
    </row>
    <row r="4" spans="1:10">
      <c r="C4" s="224" t="s">
        <v>565</v>
      </c>
    </row>
    <row r="5" spans="1:10">
      <c r="C5" s="224" t="s">
        <v>566</v>
      </c>
    </row>
    <row r="6" spans="1:10">
      <c r="C6" s="224" t="s">
        <v>188</v>
      </c>
    </row>
    <row r="7" spans="1:10">
      <c r="C7" s="224" t="s">
        <v>683</v>
      </c>
    </row>
    <row r="8" spans="1:10">
      <c r="C8" s="224" t="s">
        <v>684</v>
      </c>
    </row>
    <row r="9" spans="1:10">
      <c r="C9" s="224" t="s">
        <v>685</v>
      </c>
    </row>
    <row r="10" spans="1:10">
      <c r="A10" s="22">
        <v>1</v>
      </c>
      <c r="B10" s="23" t="s">
        <v>1724</v>
      </c>
      <c r="C10" s="224"/>
      <c r="D10" s="27">
        <f>ROUND( 0.54,2 )</f>
        <v>0.54</v>
      </c>
      <c r="E10" s="22" t="s">
        <v>303</v>
      </c>
      <c r="F10" s="22" t="s">
        <v>86</v>
      </c>
      <c r="G10" s="30">
        <f>ROUND( 0,2 )</f>
        <v>0</v>
      </c>
      <c r="H10" s="27">
        <f>ROUND( D$10*G10,2 )</f>
        <v>0</v>
      </c>
    </row>
    <row r="11" spans="1:10">
      <c r="F11" s="22" t="s">
        <v>87</v>
      </c>
      <c r="G11" s="25">
        <v>0</v>
      </c>
      <c r="I11" s="24">
        <f>ROUND( D$10*G11,0 )</f>
        <v>0</v>
      </c>
    </row>
    <row r="12" spans="1:10">
      <c r="F12" s="23" t="s">
        <v>88</v>
      </c>
      <c r="G12" s="26">
        <f>ROUND( 0,2 )</f>
        <v>0</v>
      </c>
      <c r="J12" s="27">
        <f>ROUND( D$10*G12,2 )</f>
        <v>0</v>
      </c>
    </row>
    <row r="15" spans="1:10">
      <c r="C15" s="224" t="s">
        <v>108</v>
      </c>
    </row>
    <row r="16" spans="1:10">
      <c r="C16" s="224" t="s">
        <v>686</v>
      </c>
    </row>
    <row r="17" spans="1:10">
      <c r="C17" s="224" t="s">
        <v>687</v>
      </c>
    </row>
    <row r="18" spans="1:10">
      <c r="C18" s="224" t="s">
        <v>188</v>
      </c>
    </row>
    <row r="19" spans="1:10">
      <c r="C19" s="224" t="s">
        <v>688</v>
      </c>
    </row>
    <row r="20" spans="1:10">
      <c r="C20" s="224" t="s">
        <v>689</v>
      </c>
    </row>
    <row r="21" spans="1:10">
      <c r="C21" s="224" t="s">
        <v>690</v>
      </c>
    </row>
    <row r="22" spans="1:10">
      <c r="C22" s="224" t="s">
        <v>691</v>
      </c>
    </row>
    <row r="23" spans="1:10">
      <c r="A23" s="22">
        <v>2</v>
      </c>
      <c r="B23" s="23" t="s">
        <v>1725</v>
      </c>
      <c r="C23" s="224"/>
      <c r="D23" s="27">
        <f>ROUND( 5,2 )</f>
        <v>5</v>
      </c>
      <c r="E23" s="22" t="s">
        <v>85</v>
      </c>
      <c r="F23" s="22" t="s">
        <v>86</v>
      </c>
      <c r="G23" s="30">
        <f>ROUND( 0,2 )</f>
        <v>0</v>
      </c>
      <c r="H23" s="27">
        <f>ROUND( D$23*G23,2 )</f>
        <v>0</v>
      </c>
    </row>
    <row r="24" spans="1:10">
      <c r="F24" s="22" t="s">
        <v>87</v>
      </c>
      <c r="G24" s="25">
        <v>0</v>
      </c>
      <c r="I24" s="24">
        <f>ROUND( D$23*G24,0 )</f>
        <v>0</v>
      </c>
    </row>
    <row r="25" spans="1:10">
      <c r="F25" s="23" t="s">
        <v>88</v>
      </c>
      <c r="G25" s="26">
        <f>ROUND( 0,2 )</f>
        <v>0</v>
      </c>
      <c r="J25" s="27">
        <f>ROUND( D$23*G25,2 )</f>
        <v>0</v>
      </c>
    </row>
    <row r="28" spans="1:10">
      <c r="C28" s="224" t="s">
        <v>108</v>
      </c>
    </row>
    <row r="29" spans="1:10">
      <c r="C29" s="224" t="s">
        <v>686</v>
      </c>
    </row>
    <row r="30" spans="1:10">
      <c r="C30" s="224" t="s">
        <v>687</v>
      </c>
    </row>
    <row r="31" spans="1:10">
      <c r="C31" s="224" t="s">
        <v>188</v>
      </c>
    </row>
    <row r="32" spans="1:10">
      <c r="C32" s="224" t="s">
        <v>688</v>
      </c>
    </row>
    <row r="33" spans="1:10">
      <c r="C33" s="224" t="s">
        <v>692</v>
      </c>
    </row>
    <row r="34" spans="1:10">
      <c r="C34" s="224" t="s">
        <v>693</v>
      </c>
    </row>
    <row r="35" spans="1:10">
      <c r="A35" s="22">
        <v>3</v>
      </c>
      <c r="B35" s="23" t="s">
        <v>820</v>
      </c>
      <c r="C35" s="224"/>
      <c r="D35" s="27">
        <f>ROUND( 13,2 )</f>
        <v>13</v>
      </c>
      <c r="E35" s="22" t="s">
        <v>85</v>
      </c>
      <c r="F35" s="22" t="s">
        <v>86</v>
      </c>
      <c r="G35" s="30">
        <f>ROUND( 0,2 )</f>
        <v>0</v>
      </c>
      <c r="H35" s="27">
        <f>ROUND( D$35*G35,2 )</f>
        <v>0</v>
      </c>
    </row>
    <row r="36" spans="1:10">
      <c r="F36" s="22" t="s">
        <v>87</v>
      </c>
      <c r="G36" s="25">
        <v>0</v>
      </c>
      <c r="I36" s="24">
        <f>ROUND( D$35*G36,0 )</f>
        <v>0</v>
      </c>
    </row>
    <row r="37" spans="1:10">
      <c r="F37" s="23" t="s">
        <v>88</v>
      </c>
      <c r="G37" s="26">
        <f>ROUND( 0,2 )</f>
        <v>0</v>
      </c>
      <c r="J37" s="27">
        <f>ROUND( D$35*G37,2 )</f>
        <v>0</v>
      </c>
    </row>
    <row r="40" spans="1:10">
      <c r="C40" s="224" t="s">
        <v>108</v>
      </c>
    </row>
    <row r="41" spans="1:10">
      <c r="C41" s="224" t="s">
        <v>295</v>
      </c>
    </row>
    <row r="42" spans="1:10">
      <c r="C42" s="224" t="s">
        <v>296</v>
      </c>
    </row>
    <row r="43" spans="1:10">
      <c r="C43" s="224" t="s">
        <v>297</v>
      </c>
    </row>
    <row r="44" spans="1:10">
      <c r="C44" s="224" t="s">
        <v>298</v>
      </c>
    </row>
    <row r="45" spans="1:10">
      <c r="C45" s="224" t="s">
        <v>694</v>
      </c>
    </row>
    <row r="46" spans="1:10">
      <c r="A46" s="22">
        <v>4</v>
      </c>
      <c r="B46" s="23" t="s">
        <v>1726</v>
      </c>
      <c r="C46" s="224"/>
      <c r="D46" s="27">
        <f>ROUND( 5,2 )</f>
        <v>5</v>
      </c>
      <c r="E46" s="22" t="s">
        <v>85</v>
      </c>
      <c r="F46" s="22" t="s">
        <v>86</v>
      </c>
      <c r="G46" s="30">
        <f>ROUND( 0,2 )</f>
        <v>0</v>
      </c>
      <c r="H46" s="27">
        <f>ROUND( D$46*G46,2 )</f>
        <v>0</v>
      </c>
    </row>
    <row r="47" spans="1:10">
      <c r="F47" s="22" t="s">
        <v>87</v>
      </c>
      <c r="G47" s="25">
        <v>0</v>
      </c>
      <c r="I47" s="24">
        <f>ROUND( D$46*G47,0 )</f>
        <v>0</v>
      </c>
    </row>
    <row r="48" spans="1:10">
      <c r="F48" s="23" t="s">
        <v>88</v>
      </c>
      <c r="G48" s="26">
        <f>ROUND( 0,2 )</f>
        <v>0</v>
      </c>
      <c r="J48" s="27">
        <f>ROUND( D$46*G48,2 )</f>
        <v>0</v>
      </c>
    </row>
    <row r="51" spans="3:3">
      <c r="C51" s="224" t="s">
        <v>565</v>
      </c>
    </row>
    <row r="52" spans="3:3">
      <c r="C52" s="224" t="s">
        <v>695</v>
      </c>
    </row>
    <row r="53" spans="3:3">
      <c r="C53" s="224" t="s">
        <v>696</v>
      </c>
    </row>
    <row r="54" spans="3:3">
      <c r="C54" s="224" t="s">
        <v>697</v>
      </c>
    </row>
    <row r="55" spans="3:3">
      <c r="C55" s="224" t="s">
        <v>1727</v>
      </c>
    </row>
    <row r="56" spans="3:3">
      <c r="C56" s="224" t="s">
        <v>1728</v>
      </c>
    </row>
    <row r="57" spans="3:3">
      <c r="C57" s="224" t="s">
        <v>1729</v>
      </c>
    </row>
    <row r="58" spans="3:3">
      <c r="C58" s="224" t="s">
        <v>1730</v>
      </c>
    </row>
    <row r="59" spans="3:3">
      <c r="C59" s="224" t="s">
        <v>698</v>
      </c>
    </row>
    <row r="60" spans="3:3">
      <c r="C60" s="224" t="s">
        <v>699</v>
      </c>
    </row>
    <row r="61" spans="3:3">
      <c r="C61" s="224" t="s">
        <v>1731</v>
      </c>
    </row>
    <row r="62" spans="3:3">
      <c r="C62" s="224" t="s">
        <v>1732</v>
      </c>
    </row>
    <row r="63" spans="3:3">
      <c r="C63" s="224" t="s">
        <v>1733</v>
      </c>
    </row>
    <row r="64" spans="3:3">
      <c r="C64" s="224" t="s">
        <v>829</v>
      </c>
    </row>
    <row r="65" spans="1:10">
      <c r="A65" s="22">
        <v>5</v>
      </c>
      <c r="B65" s="23" t="s">
        <v>830</v>
      </c>
      <c r="C65" s="224"/>
      <c r="D65" s="27">
        <f>ROUND( 8.5,2 )</f>
        <v>8.5</v>
      </c>
      <c r="E65" s="22" t="s">
        <v>85</v>
      </c>
      <c r="F65" s="22" t="s">
        <v>86</v>
      </c>
      <c r="G65" s="25">
        <v>0</v>
      </c>
      <c r="H65" s="24">
        <f>ROUND( D$65*G65,0 )</f>
        <v>0</v>
      </c>
    </row>
    <row r="66" spans="1:10">
      <c r="F66" s="22" t="s">
        <v>87</v>
      </c>
      <c r="G66" s="25">
        <v>0</v>
      </c>
      <c r="I66" s="24">
        <f>ROUND( D$65*G66,0 )</f>
        <v>0</v>
      </c>
    </row>
    <row r="67" spans="1:10">
      <c r="F67" s="23" t="s">
        <v>88</v>
      </c>
      <c r="G67" s="26">
        <f>ROUND( 0,2 )</f>
        <v>0</v>
      </c>
      <c r="J67" s="27">
        <f>ROUND( D$65*G67,2 )</f>
        <v>0</v>
      </c>
    </row>
    <row r="70" spans="1:10">
      <c r="C70" s="224" t="s">
        <v>565</v>
      </c>
    </row>
    <row r="71" spans="1:10">
      <c r="C71" s="224" t="s">
        <v>695</v>
      </c>
    </row>
    <row r="72" spans="1:10">
      <c r="C72" s="224" t="s">
        <v>700</v>
      </c>
    </row>
    <row r="73" spans="1:10">
      <c r="C73" s="224" t="s">
        <v>701</v>
      </c>
    </row>
    <row r="74" spans="1:10">
      <c r="C74" s="224" t="s">
        <v>702</v>
      </c>
    </row>
    <row r="75" spans="1:10">
      <c r="C75" s="224" t="s">
        <v>703</v>
      </c>
    </row>
    <row r="76" spans="1:10">
      <c r="C76" s="224" t="s">
        <v>704</v>
      </c>
    </row>
    <row r="77" spans="1:10">
      <c r="C77" s="224" t="s">
        <v>705</v>
      </c>
    </row>
    <row r="78" spans="1:10">
      <c r="C78" s="224" t="s">
        <v>706</v>
      </c>
    </row>
    <row r="79" spans="1:10">
      <c r="C79" s="224" t="s">
        <v>707</v>
      </c>
    </row>
    <row r="80" spans="1:10">
      <c r="C80" s="224" t="s">
        <v>1734</v>
      </c>
    </row>
    <row r="81" spans="1:10">
      <c r="A81" s="22">
        <v>6</v>
      </c>
      <c r="B81" s="23" t="s">
        <v>1735</v>
      </c>
      <c r="C81" s="224"/>
      <c r="D81" s="27">
        <f>ROUND( 3.25,2 )</f>
        <v>3.25</v>
      </c>
      <c r="E81" s="22" t="s">
        <v>85</v>
      </c>
      <c r="F81" s="22" t="s">
        <v>86</v>
      </c>
      <c r="G81" s="25">
        <v>0</v>
      </c>
      <c r="H81" s="24">
        <f>ROUND( D$81*G81,0 )</f>
        <v>0</v>
      </c>
    </row>
    <row r="82" spans="1:10">
      <c r="F82" s="22" t="s">
        <v>87</v>
      </c>
      <c r="G82" s="25">
        <v>0</v>
      </c>
      <c r="I82" s="24">
        <f>ROUND( D$81*G82,0 )</f>
        <v>0</v>
      </c>
    </row>
    <row r="83" spans="1:10">
      <c r="F83" s="23" t="s">
        <v>88</v>
      </c>
      <c r="G83" s="26">
        <f>ROUND( 0,2 )</f>
        <v>0</v>
      </c>
      <c r="J83" s="27">
        <f>ROUND( D$81*G83,2 )</f>
        <v>0</v>
      </c>
    </row>
    <row r="86" spans="1:10">
      <c r="C86" s="224" t="s">
        <v>108</v>
      </c>
    </row>
    <row r="87" spans="1:10">
      <c r="C87" s="224" t="s">
        <v>295</v>
      </c>
    </row>
    <row r="88" spans="1:10">
      <c r="C88" s="224" t="s">
        <v>708</v>
      </c>
    </row>
    <row r="89" spans="1:10">
      <c r="C89" s="224" t="s">
        <v>709</v>
      </c>
    </row>
    <row r="90" spans="1:10">
      <c r="C90" s="224" t="s">
        <v>710</v>
      </c>
    </row>
    <row r="91" spans="1:10">
      <c r="C91" s="224" t="s">
        <v>711</v>
      </c>
    </row>
    <row r="92" spans="1:10">
      <c r="C92" s="224" t="s">
        <v>712</v>
      </c>
    </row>
    <row r="93" spans="1:10">
      <c r="C93" s="224" t="s">
        <v>713</v>
      </c>
    </row>
    <row r="94" spans="1:10">
      <c r="C94" s="224" t="s">
        <v>714</v>
      </c>
    </row>
    <row r="95" spans="1:10">
      <c r="C95" s="224" t="s">
        <v>894</v>
      </c>
    </row>
    <row r="96" spans="1:10">
      <c r="C96" s="224" t="s">
        <v>895</v>
      </c>
    </row>
    <row r="97" spans="1:9">
      <c r="C97" s="224" t="s">
        <v>715</v>
      </c>
    </row>
    <row r="98" spans="1:9">
      <c r="C98" s="224" t="s">
        <v>716</v>
      </c>
    </row>
    <row r="99" spans="1:9">
      <c r="C99" s="224" t="s">
        <v>717</v>
      </c>
    </row>
    <row r="100" spans="1:9">
      <c r="C100" s="224" t="s">
        <v>718</v>
      </c>
    </row>
    <row r="101" spans="1:9">
      <c r="C101" s="224" t="s">
        <v>719</v>
      </c>
    </row>
    <row r="102" spans="1:9">
      <c r="C102" s="224" t="s">
        <v>720</v>
      </c>
    </row>
    <row r="103" spans="1:9">
      <c r="C103" s="224" t="s">
        <v>1736</v>
      </c>
    </row>
    <row r="104" spans="1:9">
      <c r="C104" s="224" t="s">
        <v>1737</v>
      </c>
    </row>
    <row r="105" spans="1:9">
      <c r="C105" s="224" t="s">
        <v>721</v>
      </c>
    </row>
    <row r="106" spans="1:9">
      <c r="C106" s="224" t="s">
        <v>722</v>
      </c>
    </row>
    <row r="107" spans="1:9">
      <c r="C107" s="224" t="s">
        <v>723</v>
      </c>
    </row>
    <row r="108" spans="1:9">
      <c r="C108" s="224" t="s">
        <v>724</v>
      </c>
    </row>
    <row r="109" spans="1:9">
      <c r="C109" s="224" t="s">
        <v>725</v>
      </c>
    </row>
    <row r="110" spans="1:9">
      <c r="C110" s="224" t="s">
        <v>726</v>
      </c>
    </row>
    <row r="111" spans="1:9">
      <c r="A111" s="22">
        <v>7</v>
      </c>
      <c r="B111" s="23" t="s">
        <v>727</v>
      </c>
      <c r="C111" s="224"/>
      <c r="D111" s="27">
        <f>ROUND( 1,2 )</f>
        <v>1</v>
      </c>
      <c r="E111" s="22" t="s">
        <v>142</v>
      </c>
      <c r="F111" s="22" t="s">
        <v>86</v>
      </c>
      <c r="G111" s="25">
        <v>0</v>
      </c>
      <c r="H111" s="24">
        <f>ROUND( D$111*G111,0 )</f>
        <v>0</v>
      </c>
    </row>
    <row r="112" spans="1:9">
      <c r="F112" s="22" t="s">
        <v>87</v>
      </c>
      <c r="G112" s="25">
        <v>0</v>
      </c>
      <c r="I112" s="24">
        <f>ROUND( D$111*G112,0 )</f>
        <v>0</v>
      </c>
    </row>
    <row r="113" spans="3:10">
      <c r="F113" s="23" t="s">
        <v>88</v>
      </c>
      <c r="G113" s="26">
        <f>ROUND( 0,2 )</f>
        <v>0</v>
      </c>
      <c r="J113" s="27">
        <f>ROUND( D$111*G113,2 )</f>
        <v>0</v>
      </c>
    </row>
    <row r="116" spans="3:10">
      <c r="C116" s="224" t="s">
        <v>108</v>
      </c>
    </row>
    <row r="117" spans="3:10">
      <c r="C117" s="224" t="s">
        <v>295</v>
      </c>
    </row>
    <row r="118" spans="3:10">
      <c r="C118" s="224" t="s">
        <v>708</v>
      </c>
    </row>
    <row r="119" spans="3:10">
      <c r="C119" s="224" t="s">
        <v>709</v>
      </c>
    </row>
    <row r="120" spans="3:10">
      <c r="C120" s="224" t="s">
        <v>728</v>
      </c>
    </row>
    <row r="121" spans="3:10">
      <c r="C121" s="224" t="s">
        <v>729</v>
      </c>
    </row>
    <row r="122" spans="3:10">
      <c r="C122" s="224" t="s">
        <v>713</v>
      </c>
    </row>
    <row r="123" spans="3:10">
      <c r="C123" s="224" t="s">
        <v>714</v>
      </c>
    </row>
    <row r="124" spans="3:10">
      <c r="C124" s="224" t="s">
        <v>894</v>
      </c>
    </row>
    <row r="125" spans="3:10">
      <c r="C125" s="224" t="s">
        <v>895</v>
      </c>
    </row>
    <row r="126" spans="3:10">
      <c r="C126" s="224" t="s">
        <v>730</v>
      </c>
    </row>
    <row r="127" spans="3:10">
      <c r="C127" s="224" t="s">
        <v>731</v>
      </c>
    </row>
    <row r="128" spans="3:10">
      <c r="C128" s="224" t="s">
        <v>717</v>
      </c>
    </row>
    <row r="129" spans="1:10">
      <c r="C129" s="224" t="s">
        <v>718</v>
      </c>
    </row>
    <row r="130" spans="1:10">
      <c r="C130" s="224" t="s">
        <v>725</v>
      </c>
    </row>
    <row r="131" spans="1:10">
      <c r="C131" s="224" t="s">
        <v>726</v>
      </c>
    </row>
    <row r="132" spans="1:10">
      <c r="A132" s="22">
        <v>8</v>
      </c>
      <c r="B132" s="23" t="s">
        <v>727</v>
      </c>
      <c r="C132" s="224"/>
      <c r="D132" s="27">
        <f>ROUND( 1,2 )</f>
        <v>1</v>
      </c>
      <c r="E132" s="22" t="s">
        <v>142</v>
      </c>
      <c r="F132" s="22" t="s">
        <v>86</v>
      </c>
      <c r="G132" s="25">
        <v>0</v>
      </c>
      <c r="H132" s="24">
        <f>ROUND( D$132*G132,0 )</f>
        <v>0</v>
      </c>
    </row>
    <row r="133" spans="1:10">
      <c r="F133" s="22" t="s">
        <v>87</v>
      </c>
      <c r="G133" s="25">
        <v>0</v>
      </c>
      <c r="I133" s="24">
        <f>ROUND( D$132*G133,0 )</f>
        <v>0</v>
      </c>
    </row>
    <row r="134" spans="1:10">
      <c r="F134" s="23" t="s">
        <v>88</v>
      </c>
      <c r="G134" s="26">
        <f>ROUND( 0,2 )</f>
        <v>0</v>
      </c>
      <c r="J134" s="27">
        <f>ROUND( D$132*G134,2 )</f>
        <v>0</v>
      </c>
    </row>
    <row r="137" spans="1:10">
      <c r="C137" s="224" t="s">
        <v>108</v>
      </c>
    </row>
    <row r="138" spans="1:10">
      <c r="C138" s="224" t="s">
        <v>732</v>
      </c>
    </row>
    <row r="139" spans="1:10">
      <c r="C139" s="224" t="s">
        <v>500</v>
      </c>
    </row>
    <row r="140" spans="1:10">
      <c r="C140" s="224" t="s">
        <v>733</v>
      </c>
    </row>
    <row r="141" spans="1:10">
      <c r="C141" s="224" t="s">
        <v>734</v>
      </c>
    </row>
    <row r="142" spans="1:10">
      <c r="C142" s="224" t="s">
        <v>735</v>
      </c>
    </row>
    <row r="143" spans="1:10">
      <c r="C143" s="224" t="s">
        <v>736</v>
      </c>
    </row>
    <row r="144" spans="1:10">
      <c r="C144" s="224" t="s">
        <v>737</v>
      </c>
    </row>
    <row r="145" spans="1:10">
      <c r="C145" s="224" t="s">
        <v>738</v>
      </c>
    </row>
    <row r="146" spans="1:10">
      <c r="C146" s="224" t="s">
        <v>739</v>
      </c>
    </row>
    <row r="147" spans="1:10">
      <c r="A147" s="22">
        <v>9</v>
      </c>
      <c r="B147" s="23" t="s">
        <v>1738</v>
      </c>
      <c r="C147" s="224"/>
      <c r="D147" s="27">
        <f>ROUND( 1,2 )</f>
        <v>1</v>
      </c>
      <c r="E147" s="22" t="s">
        <v>142</v>
      </c>
      <c r="F147" s="22" t="s">
        <v>86</v>
      </c>
      <c r="G147" s="25">
        <v>0</v>
      </c>
      <c r="H147" s="24">
        <f>ROUND( D$147*G147,0 )</f>
        <v>0</v>
      </c>
    </row>
    <row r="148" spans="1:10">
      <c r="F148" s="22" t="s">
        <v>87</v>
      </c>
      <c r="G148" s="25">
        <v>0</v>
      </c>
      <c r="I148" s="24">
        <f>ROUND( D$147*G148,0 )</f>
        <v>0</v>
      </c>
    </row>
    <row r="149" spans="1:10">
      <c r="F149" s="23" t="s">
        <v>88</v>
      </c>
      <c r="G149" s="26">
        <f>ROUND( 0,2 )</f>
        <v>0</v>
      </c>
      <c r="J149" s="27">
        <f>ROUND( D$147*G149,2 )</f>
        <v>0</v>
      </c>
    </row>
    <row r="152" spans="1:10">
      <c r="C152" s="224" t="s">
        <v>108</v>
      </c>
    </row>
    <row r="153" spans="1:10">
      <c r="C153" s="224" t="s">
        <v>686</v>
      </c>
    </row>
    <row r="154" spans="1:10">
      <c r="C154" s="224" t="s">
        <v>687</v>
      </c>
    </row>
    <row r="155" spans="1:10">
      <c r="C155" s="224" t="s">
        <v>740</v>
      </c>
    </row>
    <row r="156" spans="1:10">
      <c r="C156" s="224" t="s">
        <v>741</v>
      </c>
    </row>
    <row r="157" spans="1:10">
      <c r="C157" s="224" t="s">
        <v>742</v>
      </c>
    </row>
    <row r="158" spans="1:10">
      <c r="C158" s="224" t="s">
        <v>743</v>
      </c>
    </row>
    <row r="159" spans="1:10">
      <c r="C159" s="224" t="s">
        <v>744</v>
      </c>
    </row>
    <row r="160" spans="1:10">
      <c r="C160" s="224" t="s">
        <v>745</v>
      </c>
    </row>
    <row r="161" spans="1:10">
      <c r="C161" s="224" t="s">
        <v>746</v>
      </c>
    </row>
    <row r="162" spans="1:10">
      <c r="C162" s="224" t="s">
        <v>747</v>
      </c>
    </row>
    <row r="163" spans="1:10">
      <c r="C163" s="224" t="s">
        <v>748</v>
      </c>
    </row>
    <row r="164" spans="1:10">
      <c r="C164" s="224" t="s">
        <v>601</v>
      </c>
    </row>
    <row r="165" spans="1:10">
      <c r="A165" s="22">
        <v>10</v>
      </c>
      <c r="B165" s="23" t="s">
        <v>749</v>
      </c>
      <c r="C165" s="224"/>
      <c r="D165" s="27">
        <f>ROUND( 6,2 )</f>
        <v>6</v>
      </c>
      <c r="E165" s="22" t="s">
        <v>85</v>
      </c>
      <c r="F165" s="22" t="s">
        <v>86</v>
      </c>
      <c r="G165" s="25">
        <v>0</v>
      </c>
      <c r="H165" s="24">
        <f>ROUND( D$165*G165,0 )</f>
        <v>0</v>
      </c>
    </row>
    <row r="166" spans="1:10">
      <c r="F166" s="22" t="s">
        <v>87</v>
      </c>
      <c r="G166" s="25">
        <v>0</v>
      </c>
      <c r="I166" s="24">
        <f>ROUND( D$165*G166,0 )</f>
        <v>0</v>
      </c>
    </row>
    <row r="167" spans="1:10">
      <c r="F167" s="23" t="s">
        <v>88</v>
      </c>
      <c r="G167" s="26">
        <f>ROUND( 0,2 )</f>
        <v>0</v>
      </c>
      <c r="J167" s="27">
        <f>ROUND( D$165*G167,2 )</f>
        <v>0</v>
      </c>
    </row>
    <row r="170" spans="1:10">
      <c r="C170" s="224" t="s">
        <v>108</v>
      </c>
    </row>
    <row r="171" spans="1:10">
      <c r="C171" s="224" t="s">
        <v>686</v>
      </c>
    </row>
    <row r="172" spans="1:10">
      <c r="C172" s="224" t="s">
        <v>687</v>
      </c>
    </row>
    <row r="173" spans="1:10">
      <c r="C173" s="224" t="s">
        <v>740</v>
      </c>
    </row>
    <row r="174" spans="1:10">
      <c r="C174" s="224" t="s">
        <v>741</v>
      </c>
    </row>
    <row r="175" spans="1:10">
      <c r="C175" s="224" t="s">
        <v>742</v>
      </c>
    </row>
    <row r="176" spans="1:10">
      <c r="C176" s="224" t="s">
        <v>743</v>
      </c>
    </row>
    <row r="177" spans="1:10">
      <c r="C177" s="224" t="s">
        <v>744</v>
      </c>
    </row>
    <row r="178" spans="1:10">
      <c r="C178" s="224" t="s">
        <v>750</v>
      </c>
    </row>
    <row r="179" spans="1:10">
      <c r="C179" s="224" t="s">
        <v>751</v>
      </c>
    </row>
    <row r="180" spans="1:10">
      <c r="C180" s="224" t="s">
        <v>752</v>
      </c>
    </row>
    <row r="181" spans="1:10">
      <c r="C181" s="224" t="s">
        <v>753</v>
      </c>
    </row>
    <row r="182" spans="1:10">
      <c r="C182" s="224" t="s">
        <v>754</v>
      </c>
    </row>
    <row r="183" spans="1:10">
      <c r="C183" s="224" t="s">
        <v>755</v>
      </c>
    </row>
    <row r="184" spans="1:10">
      <c r="A184" s="22">
        <v>11</v>
      </c>
      <c r="B184" s="23" t="s">
        <v>756</v>
      </c>
      <c r="C184" s="224"/>
      <c r="D184" s="27">
        <f>ROUND( 7.5,2 )</f>
        <v>7.5</v>
      </c>
      <c r="E184" s="22" t="s">
        <v>85</v>
      </c>
      <c r="F184" s="22" t="s">
        <v>86</v>
      </c>
      <c r="G184" s="25">
        <v>0</v>
      </c>
      <c r="H184" s="24">
        <f>ROUND( D$184*G184,0 )</f>
        <v>0</v>
      </c>
    </row>
    <row r="185" spans="1:10">
      <c r="F185" s="22" t="s">
        <v>87</v>
      </c>
      <c r="G185" s="25">
        <v>0</v>
      </c>
      <c r="I185" s="24">
        <f>ROUND( D$184*G185,0 )</f>
        <v>0</v>
      </c>
    </row>
    <row r="186" spans="1:10">
      <c r="F186" s="23" t="s">
        <v>88</v>
      </c>
      <c r="G186" s="26">
        <f>ROUND( 0,2 )</f>
        <v>0</v>
      </c>
      <c r="J186" s="27">
        <f>ROUND( D$184*G186,2 )</f>
        <v>0</v>
      </c>
    </row>
    <row r="189" spans="1:10">
      <c r="C189" s="224" t="s">
        <v>108</v>
      </c>
    </row>
    <row r="190" spans="1:10">
      <c r="C190" s="224" t="s">
        <v>686</v>
      </c>
    </row>
    <row r="191" spans="1:10">
      <c r="C191" s="224" t="s">
        <v>687</v>
      </c>
    </row>
    <row r="192" spans="1:10">
      <c r="C192" s="224" t="s">
        <v>757</v>
      </c>
    </row>
    <row r="193" spans="1:10">
      <c r="C193" s="224" t="s">
        <v>758</v>
      </c>
    </row>
    <row r="194" spans="1:10">
      <c r="C194" s="224" t="s">
        <v>743</v>
      </c>
    </row>
    <row r="195" spans="1:10">
      <c r="C195" s="224" t="s">
        <v>759</v>
      </c>
    </row>
    <row r="196" spans="1:10">
      <c r="C196" s="224" t="s">
        <v>760</v>
      </c>
    </row>
    <row r="197" spans="1:10">
      <c r="C197" s="224" t="s">
        <v>761</v>
      </c>
    </row>
    <row r="198" spans="1:10">
      <c r="C198" s="224" t="s">
        <v>762</v>
      </c>
    </row>
    <row r="199" spans="1:10">
      <c r="C199" s="224" t="s">
        <v>763</v>
      </c>
    </row>
    <row r="200" spans="1:10">
      <c r="C200" s="224" t="s">
        <v>764</v>
      </c>
    </row>
    <row r="201" spans="1:10">
      <c r="C201" s="224" t="s">
        <v>765</v>
      </c>
    </row>
    <row r="202" spans="1:10">
      <c r="C202" s="224" t="s">
        <v>766</v>
      </c>
    </row>
    <row r="203" spans="1:10">
      <c r="C203" s="224" t="s">
        <v>767</v>
      </c>
    </row>
    <row r="204" spans="1:10">
      <c r="C204" s="224" t="s">
        <v>768</v>
      </c>
    </row>
    <row r="205" spans="1:10">
      <c r="C205" s="224" t="s">
        <v>769</v>
      </c>
    </row>
    <row r="206" spans="1:10">
      <c r="A206" s="22">
        <v>12</v>
      </c>
      <c r="B206" s="23" t="s">
        <v>1739</v>
      </c>
      <c r="C206" s="224"/>
      <c r="D206" s="27">
        <f>ROUND( 6,2 )</f>
        <v>6</v>
      </c>
      <c r="E206" s="22" t="s">
        <v>85</v>
      </c>
      <c r="F206" s="22" t="s">
        <v>86</v>
      </c>
      <c r="G206" s="25">
        <v>0</v>
      </c>
      <c r="H206" s="24">
        <f>ROUND( D$206*G206,0 )</f>
        <v>0</v>
      </c>
    </row>
    <row r="207" spans="1:10">
      <c r="F207" s="22" t="s">
        <v>87</v>
      </c>
      <c r="G207" s="25">
        <v>0</v>
      </c>
      <c r="I207" s="24">
        <f>ROUND( D$206*G207,0 )</f>
        <v>0</v>
      </c>
    </row>
    <row r="208" spans="1:10">
      <c r="F208" s="23" t="s">
        <v>88</v>
      </c>
      <c r="G208" s="26">
        <f>ROUND( 0,2 )</f>
        <v>0</v>
      </c>
      <c r="J208" s="27">
        <f>ROUND( D$206*G208,2 )</f>
        <v>0</v>
      </c>
    </row>
    <row r="211" spans="3:3">
      <c r="C211" s="224" t="s">
        <v>108</v>
      </c>
    </row>
    <row r="212" spans="3:3">
      <c r="C212" s="224" t="s">
        <v>686</v>
      </c>
    </row>
    <row r="213" spans="3:3">
      <c r="C213" s="224" t="s">
        <v>687</v>
      </c>
    </row>
    <row r="214" spans="3:3">
      <c r="C214" s="224" t="s">
        <v>770</v>
      </c>
    </row>
    <row r="215" spans="3:3">
      <c r="C215" s="224" t="s">
        <v>771</v>
      </c>
    </row>
    <row r="216" spans="3:3">
      <c r="C216" s="224" t="s">
        <v>772</v>
      </c>
    </row>
    <row r="217" spans="3:3">
      <c r="C217" s="224" t="s">
        <v>773</v>
      </c>
    </row>
    <row r="218" spans="3:3">
      <c r="C218" s="224" t="s">
        <v>774</v>
      </c>
    </row>
    <row r="219" spans="3:3">
      <c r="C219" s="224" t="s">
        <v>775</v>
      </c>
    </row>
    <row r="220" spans="3:3">
      <c r="C220" s="224" t="s">
        <v>776</v>
      </c>
    </row>
    <row r="221" spans="3:3">
      <c r="C221" s="224" t="s">
        <v>761</v>
      </c>
    </row>
    <row r="222" spans="3:3">
      <c r="C222" s="224" t="s">
        <v>762</v>
      </c>
    </row>
    <row r="223" spans="3:3">
      <c r="C223" s="224" t="s">
        <v>763</v>
      </c>
    </row>
    <row r="224" spans="3:3">
      <c r="C224" s="224" t="s">
        <v>777</v>
      </c>
    </row>
    <row r="225" spans="1:10">
      <c r="C225" s="224" t="s">
        <v>778</v>
      </c>
    </row>
    <row r="226" spans="1:10">
      <c r="C226" s="224" t="s">
        <v>779</v>
      </c>
    </row>
    <row r="227" spans="1:10">
      <c r="C227" s="224" t="s">
        <v>780</v>
      </c>
    </row>
    <row r="228" spans="1:10">
      <c r="C228" s="224" t="s">
        <v>781</v>
      </c>
    </row>
    <row r="229" spans="1:10">
      <c r="C229" s="224" t="s">
        <v>782</v>
      </c>
    </row>
    <row r="230" spans="1:10">
      <c r="A230" s="22">
        <v>13</v>
      </c>
      <c r="B230" s="23" t="s">
        <v>783</v>
      </c>
      <c r="C230" s="224"/>
      <c r="D230" s="27">
        <f>ROUND( 11,2 )</f>
        <v>11</v>
      </c>
      <c r="E230" s="22" t="s">
        <v>85</v>
      </c>
      <c r="F230" s="22" t="s">
        <v>86</v>
      </c>
      <c r="G230" s="25">
        <v>0</v>
      </c>
      <c r="H230" s="24">
        <f>ROUND( D$230*G230,0 )</f>
        <v>0</v>
      </c>
    </row>
    <row r="231" spans="1:10">
      <c r="F231" s="22" t="s">
        <v>87</v>
      </c>
      <c r="G231" s="25">
        <v>0</v>
      </c>
      <c r="I231" s="24">
        <f>ROUND( D$230*G231,0 )</f>
        <v>0</v>
      </c>
    </row>
    <row r="232" spans="1:10">
      <c r="F232" s="23" t="s">
        <v>88</v>
      </c>
      <c r="G232" s="26">
        <f>ROUND( 0,2 )</f>
        <v>0</v>
      </c>
      <c r="J232" s="27">
        <f>ROUND( D$230*G232,2 )</f>
        <v>0</v>
      </c>
    </row>
    <row r="235" spans="1:10">
      <c r="C235" s="224" t="s">
        <v>108</v>
      </c>
    </row>
    <row r="236" spans="1:10">
      <c r="C236" s="224" t="s">
        <v>686</v>
      </c>
    </row>
    <row r="237" spans="1:10">
      <c r="C237" s="224" t="s">
        <v>687</v>
      </c>
    </row>
    <row r="238" spans="1:10">
      <c r="C238" s="224" t="s">
        <v>770</v>
      </c>
    </row>
    <row r="239" spans="1:10">
      <c r="C239" s="224" t="s">
        <v>771</v>
      </c>
    </row>
    <row r="240" spans="1:10">
      <c r="C240" s="224" t="s">
        <v>772</v>
      </c>
    </row>
    <row r="241" spans="1:9">
      <c r="C241" s="224" t="s">
        <v>773</v>
      </c>
    </row>
    <row r="242" spans="1:9">
      <c r="C242" s="224" t="s">
        <v>784</v>
      </c>
    </row>
    <row r="243" spans="1:9">
      <c r="C243" s="224" t="s">
        <v>775</v>
      </c>
    </row>
    <row r="244" spans="1:9">
      <c r="C244" s="224" t="s">
        <v>776</v>
      </c>
    </row>
    <row r="245" spans="1:9">
      <c r="C245" s="224" t="s">
        <v>761</v>
      </c>
    </row>
    <row r="246" spans="1:9">
      <c r="C246" s="224" t="s">
        <v>762</v>
      </c>
    </row>
    <row r="247" spans="1:9">
      <c r="C247" s="224" t="s">
        <v>763</v>
      </c>
    </row>
    <row r="248" spans="1:9">
      <c r="C248" s="224" t="s">
        <v>785</v>
      </c>
    </row>
    <row r="249" spans="1:9">
      <c r="C249" s="224" t="s">
        <v>778</v>
      </c>
    </row>
    <row r="250" spans="1:9">
      <c r="C250" s="224" t="s">
        <v>779</v>
      </c>
    </row>
    <row r="251" spans="1:9">
      <c r="C251" s="224" t="s">
        <v>780</v>
      </c>
    </row>
    <row r="252" spans="1:9">
      <c r="C252" s="224" t="s">
        <v>786</v>
      </c>
    </row>
    <row r="253" spans="1:9">
      <c r="C253" s="224" t="s">
        <v>787</v>
      </c>
    </row>
    <row r="254" spans="1:9">
      <c r="C254" s="224" t="s">
        <v>788</v>
      </c>
    </row>
    <row r="255" spans="1:9">
      <c r="A255" s="22">
        <v>14</v>
      </c>
      <c r="B255" s="23" t="s">
        <v>783</v>
      </c>
      <c r="C255" s="224"/>
      <c r="D255" s="27">
        <f>ROUND( 7.5,2 )</f>
        <v>7.5</v>
      </c>
      <c r="E255" s="22" t="s">
        <v>85</v>
      </c>
      <c r="F255" s="22" t="s">
        <v>86</v>
      </c>
      <c r="G255" s="25">
        <v>0</v>
      </c>
      <c r="H255" s="24">
        <f>ROUND( D$255*G255,0 )</f>
        <v>0</v>
      </c>
    </row>
    <row r="256" spans="1:9">
      <c r="F256" s="22" t="s">
        <v>87</v>
      </c>
      <c r="G256" s="25">
        <v>0</v>
      </c>
      <c r="I256" s="24">
        <f>ROUND( D$255*G256,0 )</f>
        <v>0</v>
      </c>
    </row>
    <row r="257" spans="1:10">
      <c r="F257" s="23" t="s">
        <v>88</v>
      </c>
      <c r="G257" s="26">
        <f>ROUND( 0,2 )</f>
        <v>0</v>
      </c>
      <c r="J257" s="27">
        <f>ROUND( D$255*G257,2 )</f>
        <v>0</v>
      </c>
    </row>
    <row r="260" spans="1:10">
      <c r="C260" s="224" t="s">
        <v>789</v>
      </c>
    </row>
    <row r="261" spans="1:10">
      <c r="C261" s="224" t="s">
        <v>790</v>
      </c>
    </row>
    <row r="262" spans="1:10">
      <c r="C262" s="224" t="s">
        <v>791</v>
      </c>
    </row>
    <row r="263" spans="1:10">
      <c r="C263" s="224" t="s">
        <v>792</v>
      </c>
    </row>
    <row r="264" spans="1:10">
      <c r="C264" s="224" t="s">
        <v>793</v>
      </c>
    </row>
    <row r="265" spans="1:10">
      <c r="C265" s="224" t="s">
        <v>794</v>
      </c>
    </row>
    <row r="266" spans="1:10">
      <c r="A266" s="22">
        <v>15</v>
      </c>
      <c r="B266" s="23" t="s">
        <v>1740</v>
      </c>
      <c r="C266" s="224"/>
      <c r="D266" s="27">
        <f>ROUND( 1,2 )</f>
        <v>1</v>
      </c>
      <c r="E266" s="22" t="s">
        <v>142</v>
      </c>
      <c r="F266" s="22" t="s">
        <v>86</v>
      </c>
      <c r="G266" s="25">
        <v>0</v>
      </c>
      <c r="H266" s="24">
        <f>ROUND( D$266*G266,0 )</f>
        <v>0</v>
      </c>
    </row>
    <row r="267" spans="1:10">
      <c r="F267" s="22" t="s">
        <v>87</v>
      </c>
      <c r="G267" s="25">
        <v>0</v>
      </c>
      <c r="I267" s="24">
        <f>ROUND( D$266*G267,0 )</f>
        <v>0</v>
      </c>
    </row>
    <row r="268" spans="1:10">
      <c r="F268" s="23" t="s">
        <v>88</v>
      </c>
      <c r="G268" s="26">
        <f>ROUND( 0,2 )</f>
        <v>0</v>
      </c>
      <c r="J268" s="27">
        <f>ROUND( D$266*G268,2 )</f>
        <v>0</v>
      </c>
    </row>
    <row r="271" spans="1:10">
      <c r="C271" s="224" t="s">
        <v>789</v>
      </c>
    </row>
    <row r="272" spans="1:10">
      <c r="C272" s="224" t="s">
        <v>795</v>
      </c>
    </row>
    <row r="273" spans="1:10">
      <c r="C273" s="224" t="s">
        <v>791</v>
      </c>
    </row>
    <row r="274" spans="1:10">
      <c r="C274" s="224" t="s">
        <v>796</v>
      </c>
    </row>
    <row r="275" spans="1:10">
      <c r="C275" s="224" t="s">
        <v>797</v>
      </c>
    </row>
    <row r="276" spans="1:10">
      <c r="C276" s="224" t="s">
        <v>798</v>
      </c>
    </row>
    <row r="277" spans="1:10">
      <c r="C277" s="224"/>
    </row>
    <row r="278" spans="1:10">
      <c r="C278" s="224"/>
    </row>
    <row r="279" spans="1:10">
      <c r="C279" s="224" t="s">
        <v>103</v>
      </c>
    </row>
    <row r="280" spans="1:10">
      <c r="C280" s="224" t="s">
        <v>103</v>
      </c>
    </row>
    <row r="281" spans="1:10">
      <c r="A281" s="22">
        <v>16</v>
      </c>
      <c r="B281" s="23" t="s">
        <v>799</v>
      </c>
      <c r="C281" s="224"/>
      <c r="D281" s="27">
        <f>ROUND( 1,2 )</f>
        <v>1</v>
      </c>
      <c r="E281" s="22" t="s">
        <v>142</v>
      </c>
      <c r="F281" s="22" t="s">
        <v>86</v>
      </c>
      <c r="G281" s="25">
        <v>0</v>
      </c>
      <c r="H281" s="24">
        <f>ROUND( D$281*G281,0 )</f>
        <v>0</v>
      </c>
    </row>
    <row r="282" spans="1:10">
      <c r="F282" s="22" t="s">
        <v>87</v>
      </c>
      <c r="G282" s="25">
        <v>0</v>
      </c>
      <c r="I282" s="24">
        <f>ROUND( D$281*G282,0 )</f>
        <v>0</v>
      </c>
    </row>
    <row r="283" spans="1:10">
      <c r="F283" s="23" t="s">
        <v>88</v>
      </c>
      <c r="G283" s="26">
        <f>ROUND( 0,2 )</f>
        <v>0</v>
      </c>
      <c r="J283" s="27">
        <f>ROUND( D$281*G283,2 )</f>
        <v>0</v>
      </c>
    </row>
    <row r="286" spans="1:10">
      <c r="C286" s="224" t="s">
        <v>789</v>
      </c>
    </row>
    <row r="287" spans="1:10">
      <c r="C287" s="224" t="s">
        <v>790</v>
      </c>
    </row>
    <row r="288" spans="1:10">
      <c r="C288" s="224" t="s">
        <v>791</v>
      </c>
    </row>
    <row r="289" spans="1:10">
      <c r="C289" s="224" t="s">
        <v>800</v>
      </c>
    </row>
    <row r="290" spans="1:10">
      <c r="C290" s="224" t="s">
        <v>801</v>
      </c>
    </row>
    <row r="291" spans="1:10">
      <c r="C291" s="224" t="s">
        <v>1741</v>
      </c>
    </row>
    <row r="292" spans="1:10">
      <c r="C292" s="224">
        <v>50</v>
      </c>
    </row>
    <row r="293" spans="1:10">
      <c r="A293" s="22">
        <v>17</v>
      </c>
      <c r="B293" s="23" t="s">
        <v>1742</v>
      </c>
      <c r="C293" s="224"/>
      <c r="D293" s="27">
        <f>ROUND( 1,2 )</f>
        <v>1</v>
      </c>
      <c r="E293" s="22" t="s">
        <v>142</v>
      </c>
      <c r="F293" s="22" t="s">
        <v>86</v>
      </c>
      <c r="G293" s="25">
        <v>0</v>
      </c>
      <c r="H293" s="24">
        <f>ROUND( D$293*G293,0 )</f>
        <v>0</v>
      </c>
    </row>
    <row r="294" spans="1:10">
      <c r="F294" s="22" t="s">
        <v>87</v>
      </c>
      <c r="G294" s="25">
        <v>0</v>
      </c>
      <c r="I294" s="24">
        <f>ROUND( D$293*G294,0 )</f>
        <v>0</v>
      </c>
    </row>
    <row r="295" spans="1:10">
      <c r="F295" s="23" t="s">
        <v>88</v>
      </c>
      <c r="G295" s="26">
        <f>ROUND( 0,2 )</f>
        <v>0</v>
      </c>
      <c r="J295" s="27">
        <f>ROUND( D$293*G295,2 )</f>
        <v>0</v>
      </c>
    </row>
    <row r="298" spans="1:10">
      <c r="C298" s="224" t="s">
        <v>802</v>
      </c>
    </row>
    <row r="299" spans="1:10">
      <c r="A299" s="22">
        <v>18</v>
      </c>
      <c r="B299" s="23" t="s">
        <v>803</v>
      </c>
      <c r="C299" s="224"/>
      <c r="D299" s="27">
        <f>ROUND( 1,2 )</f>
        <v>1</v>
      </c>
      <c r="E299" s="22" t="s">
        <v>142</v>
      </c>
      <c r="F299" s="22" t="s">
        <v>86</v>
      </c>
      <c r="G299" s="25">
        <v>0</v>
      </c>
      <c r="H299" s="24">
        <f>ROUND( D$299*G299,0 )</f>
        <v>0</v>
      </c>
    </row>
    <row r="300" spans="1:10">
      <c r="F300" s="22" t="s">
        <v>87</v>
      </c>
      <c r="G300" s="25">
        <v>0</v>
      </c>
      <c r="I300" s="24">
        <f>ROUND( D$299*G300,0 )</f>
        <v>0</v>
      </c>
    </row>
    <row r="301" spans="1:10">
      <c r="F301" s="23" t="s">
        <v>88</v>
      </c>
      <c r="G301" s="26">
        <f>ROUND( 0,2 )</f>
        <v>0</v>
      </c>
      <c r="J301" s="27">
        <f>ROUND( D$299*G301,2 )</f>
        <v>0</v>
      </c>
    </row>
    <row r="304" spans="1:10">
      <c r="C304" s="224" t="s">
        <v>804</v>
      </c>
    </row>
    <row r="305" spans="1:10">
      <c r="C305" s="224" t="s">
        <v>805</v>
      </c>
    </row>
    <row r="306" spans="1:10">
      <c r="C306" s="224" t="s">
        <v>806</v>
      </c>
    </row>
    <row r="307" spans="1:10">
      <c r="C307" s="224" t="s">
        <v>807</v>
      </c>
    </row>
    <row r="308" spans="1:10">
      <c r="A308" s="22">
        <v>19</v>
      </c>
      <c r="B308" s="23" t="s">
        <v>808</v>
      </c>
      <c r="C308" s="224"/>
      <c r="D308" s="27">
        <f>ROUND( 1,2 )</f>
        <v>1</v>
      </c>
      <c r="E308" s="22"/>
      <c r="F308" s="22" t="s">
        <v>86</v>
      </c>
      <c r="G308" s="25">
        <v>0</v>
      </c>
      <c r="H308" s="24">
        <f>ROUND( D$308*G308,0 )</f>
        <v>0</v>
      </c>
    </row>
    <row r="309" spans="1:10">
      <c r="F309" s="22" t="s">
        <v>87</v>
      </c>
      <c r="G309" s="25">
        <v>0</v>
      </c>
      <c r="I309" s="24">
        <f>ROUND( D$308*G309,0 )</f>
        <v>0</v>
      </c>
    </row>
    <row r="310" spans="1:10">
      <c r="F310" s="23" t="s">
        <v>88</v>
      </c>
      <c r="G310" s="26">
        <f>ROUND( 0,2 )</f>
        <v>0</v>
      </c>
      <c r="J310" s="27">
        <f>ROUND( D$308*G310,2 )</f>
        <v>0</v>
      </c>
    </row>
    <row r="312" spans="1:10" ht="15.75" thickBot="1"/>
    <row r="313" spans="1:10" ht="15.75">
      <c r="A313" s="21"/>
      <c r="H313" s="28">
        <f>ROUND( SUM(H3:H312),0 )</f>
        <v>0</v>
      </c>
      <c r="I313" s="28">
        <f>ROUND( SUM(I3:I312),0 )</f>
        <v>0</v>
      </c>
      <c r="J313" s="29">
        <f>ROUND( SUM(J3:J312),2 )</f>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J267"/>
  <sheetViews>
    <sheetView workbookViewId="0">
      <selection activeCell="G267" sqref="G267"/>
    </sheetView>
  </sheetViews>
  <sheetFormatPr defaultRowHeight="15"/>
  <cols>
    <col min="1" max="1" width="9.140625" style="172"/>
    <col min="2" max="2" width="24.42578125" style="172" bestFit="1" customWidth="1"/>
    <col min="3" max="3" width="35.7109375" style="223" customWidth="1"/>
    <col min="4" max="6" width="9.140625" style="172"/>
    <col min="7" max="7" width="10.140625" style="172" bestFit="1" customWidth="1"/>
    <col min="8" max="9" width="11.28515625" style="172" bestFit="1" customWidth="1"/>
    <col min="10" max="16384" width="9.140625" style="172"/>
  </cols>
  <sheetData>
    <row r="1" spans="1:10">
      <c r="A1" s="18" t="s">
        <v>63</v>
      </c>
      <c r="B1" s="18" t="s">
        <v>64</v>
      </c>
      <c r="C1" s="249" t="s">
        <v>65</v>
      </c>
      <c r="D1" s="18" t="s">
        <v>66</v>
      </c>
      <c r="E1" s="18" t="s">
        <v>67</v>
      </c>
      <c r="F1" s="18"/>
      <c r="G1" s="18" t="s">
        <v>68</v>
      </c>
      <c r="H1" s="18" t="s">
        <v>69</v>
      </c>
      <c r="I1" s="18" t="s">
        <v>70</v>
      </c>
      <c r="J1" s="18" t="s">
        <v>71</v>
      </c>
    </row>
    <row r="2" spans="1:10" ht="15.75">
      <c r="A2" s="21" t="s">
        <v>809</v>
      </c>
    </row>
    <row r="4" spans="1:10">
      <c r="C4" s="224" t="s">
        <v>565</v>
      </c>
    </row>
    <row r="5" spans="1:10">
      <c r="C5" s="224" t="s">
        <v>810</v>
      </c>
    </row>
    <row r="6" spans="1:10">
      <c r="C6" s="224" t="s">
        <v>188</v>
      </c>
    </row>
    <row r="7" spans="1:10">
      <c r="C7" s="224" t="s">
        <v>811</v>
      </c>
    </row>
    <row r="8" spans="1:10">
      <c r="C8" s="224" t="s">
        <v>812</v>
      </c>
    </row>
    <row r="9" spans="1:10">
      <c r="C9" s="224" t="s">
        <v>813</v>
      </c>
    </row>
    <row r="10" spans="1:10">
      <c r="C10" s="224" t="s">
        <v>814</v>
      </c>
    </row>
    <row r="11" spans="1:10">
      <c r="C11" s="224" t="s">
        <v>815</v>
      </c>
    </row>
    <row r="12" spans="1:10">
      <c r="C12" s="224" t="s">
        <v>816</v>
      </c>
    </row>
    <row r="13" spans="1:10">
      <c r="C13" s="224" t="s">
        <v>817</v>
      </c>
    </row>
    <row r="14" spans="1:10">
      <c r="C14" s="224" t="s">
        <v>818</v>
      </c>
    </row>
    <row r="15" spans="1:10">
      <c r="C15" s="224" t="s">
        <v>819</v>
      </c>
    </row>
    <row r="16" spans="1:10">
      <c r="A16" s="22">
        <v>1</v>
      </c>
      <c r="B16" s="23" t="s">
        <v>1743</v>
      </c>
      <c r="C16" s="224"/>
      <c r="D16" s="27">
        <f>ROUND( 4,2 )</f>
        <v>4</v>
      </c>
      <c r="E16" s="22" t="s">
        <v>85</v>
      </c>
      <c r="F16" s="22" t="s">
        <v>86</v>
      </c>
      <c r="G16" s="30">
        <f>ROUND( 0,2 )</f>
        <v>0</v>
      </c>
      <c r="H16" s="27">
        <f>ROUND( D$16*G16,2 )</f>
        <v>0</v>
      </c>
    </row>
    <row r="17" spans="1:10">
      <c r="F17" s="22" t="s">
        <v>87</v>
      </c>
      <c r="G17" s="25">
        <v>0</v>
      </c>
      <c r="I17" s="24">
        <f>ROUND( D$16*G17,0 )</f>
        <v>0</v>
      </c>
    </row>
    <row r="18" spans="1:10">
      <c r="F18" s="23" t="s">
        <v>88</v>
      </c>
      <c r="G18" s="26">
        <f>ROUND( 0,2 )</f>
        <v>0</v>
      </c>
      <c r="J18" s="27">
        <f>ROUND( D$16*G18,2 )</f>
        <v>0</v>
      </c>
    </row>
    <row r="21" spans="1:10">
      <c r="C21" s="224" t="s">
        <v>108</v>
      </c>
    </row>
    <row r="22" spans="1:10">
      <c r="C22" s="224" t="s">
        <v>686</v>
      </c>
    </row>
    <row r="23" spans="1:10">
      <c r="C23" s="224" t="s">
        <v>687</v>
      </c>
    </row>
    <row r="24" spans="1:10">
      <c r="C24" s="224" t="s">
        <v>188</v>
      </c>
    </row>
    <row r="25" spans="1:10">
      <c r="C25" s="224" t="s">
        <v>688</v>
      </c>
    </row>
    <row r="26" spans="1:10">
      <c r="C26" s="224" t="s">
        <v>689</v>
      </c>
    </row>
    <row r="27" spans="1:10">
      <c r="C27" s="224" t="s">
        <v>690</v>
      </c>
    </row>
    <row r="28" spans="1:10">
      <c r="C28" s="224" t="s">
        <v>691</v>
      </c>
    </row>
    <row r="29" spans="1:10">
      <c r="A29" s="22">
        <v>2</v>
      </c>
      <c r="B29" s="23" t="s">
        <v>1725</v>
      </c>
      <c r="C29" s="224"/>
      <c r="D29" s="27">
        <f>ROUND( 55,2 )</f>
        <v>55</v>
      </c>
      <c r="E29" s="22" t="s">
        <v>85</v>
      </c>
      <c r="F29" s="22" t="s">
        <v>86</v>
      </c>
      <c r="G29" s="30">
        <f>ROUND( 0,2 )</f>
        <v>0</v>
      </c>
      <c r="H29" s="27">
        <f>ROUND( D$29*G29,2 )</f>
        <v>0</v>
      </c>
    </row>
    <row r="30" spans="1:10">
      <c r="F30" s="22" t="s">
        <v>87</v>
      </c>
      <c r="G30" s="25">
        <v>0</v>
      </c>
      <c r="I30" s="24">
        <f>ROUND( D$29*G30,0 )</f>
        <v>0</v>
      </c>
    </row>
    <row r="31" spans="1:10">
      <c r="F31" s="23" t="s">
        <v>88</v>
      </c>
      <c r="G31" s="26">
        <f>ROUND( 0,2 )</f>
        <v>0</v>
      </c>
      <c r="J31" s="27">
        <f>ROUND( D$29*G31,2 )</f>
        <v>0</v>
      </c>
    </row>
    <row r="34" spans="1:10">
      <c r="C34" s="224" t="s">
        <v>108</v>
      </c>
    </row>
    <row r="35" spans="1:10">
      <c r="C35" s="224" t="s">
        <v>686</v>
      </c>
    </row>
    <row r="36" spans="1:10">
      <c r="C36" s="224" t="s">
        <v>687</v>
      </c>
    </row>
    <row r="37" spans="1:10">
      <c r="C37" s="224" t="s">
        <v>188</v>
      </c>
    </row>
    <row r="38" spans="1:10">
      <c r="C38" s="224" t="s">
        <v>688</v>
      </c>
    </row>
    <row r="39" spans="1:10">
      <c r="C39" s="224" t="s">
        <v>692</v>
      </c>
    </row>
    <row r="40" spans="1:10">
      <c r="C40" s="224" t="s">
        <v>693</v>
      </c>
    </row>
    <row r="41" spans="1:10">
      <c r="A41" s="22">
        <v>3</v>
      </c>
      <c r="B41" s="23" t="s">
        <v>820</v>
      </c>
      <c r="C41" s="224"/>
      <c r="D41" s="27">
        <f>ROUND( 60,2 )</f>
        <v>60</v>
      </c>
      <c r="E41" s="22" t="s">
        <v>85</v>
      </c>
      <c r="F41" s="22" t="s">
        <v>86</v>
      </c>
      <c r="G41" s="30">
        <f>ROUND( 0,2 )</f>
        <v>0</v>
      </c>
      <c r="H41" s="27">
        <f>ROUND( D$41*G41,2 )</f>
        <v>0</v>
      </c>
    </row>
    <row r="42" spans="1:10">
      <c r="F42" s="22" t="s">
        <v>87</v>
      </c>
      <c r="G42" s="25">
        <v>0</v>
      </c>
      <c r="I42" s="24">
        <f>ROUND( D$41*G42,0 )</f>
        <v>0</v>
      </c>
    </row>
    <row r="43" spans="1:10">
      <c r="F43" s="23" t="s">
        <v>88</v>
      </c>
      <c r="G43" s="26">
        <f>ROUND( 0,2 )</f>
        <v>0</v>
      </c>
      <c r="J43" s="27">
        <f>ROUND( D$41*G43,2 )</f>
        <v>0</v>
      </c>
    </row>
    <row r="46" spans="1:10">
      <c r="C46" s="224" t="s">
        <v>108</v>
      </c>
    </row>
    <row r="47" spans="1:10">
      <c r="C47" s="224" t="s">
        <v>295</v>
      </c>
    </row>
    <row r="48" spans="1:10">
      <c r="C48" s="224" t="s">
        <v>296</v>
      </c>
    </row>
    <row r="49" spans="1:10">
      <c r="C49" s="224" t="s">
        <v>821</v>
      </c>
    </row>
    <row r="50" spans="1:10">
      <c r="A50" s="22">
        <v>4</v>
      </c>
      <c r="B50" s="23" t="s">
        <v>1744</v>
      </c>
      <c r="C50" s="224"/>
      <c r="D50" s="27">
        <f>ROUND( 15,2 )</f>
        <v>15</v>
      </c>
      <c r="E50" s="22" t="s">
        <v>85</v>
      </c>
      <c r="F50" s="22" t="s">
        <v>86</v>
      </c>
      <c r="G50" s="30">
        <f>ROUND( 0,2 )</f>
        <v>0</v>
      </c>
      <c r="H50" s="27">
        <f>ROUND( D$50*G50,2 )</f>
        <v>0</v>
      </c>
    </row>
    <row r="51" spans="1:10">
      <c r="F51" s="22" t="s">
        <v>87</v>
      </c>
      <c r="G51" s="25">
        <v>0</v>
      </c>
      <c r="I51" s="24">
        <f>ROUND( D$50*G51,0 )</f>
        <v>0</v>
      </c>
    </row>
    <row r="52" spans="1:10">
      <c r="F52" s="23" t="s">
        <v>88</v>
      </c>
      <c r="G52" s="26">
        <f>ROUND( 0,2 )</f>
        <v>0</v>
      </c>
      <c r="J52" s="27">
        <f>ROUND( D$50*G52,2 )</f>
        <v>0</v>
      </c>
    </row>
    <row r="55" spans="1:10">
      <c r="C55" s="224" t="s">
        <v>565</v>
      </c>
    </row>
    <row r="56" spans="1:10">
      <c r="C56" s="224" t="s">
        <v>695</v>
      </c>
    </row>
    <row r="57" spans="1:10">
      <c r="C57" s="224" t="s">
        <v>700</v>
      </c>
    </row>
    <row r="58" spans="1:10">
      <c r="C58" s="224" t="s">
        <v>701</v>
      </c>
    </row>
    <row r="59" spans="1:10">
      <c r="C59" s="224" t="s">
        <v>702</v>
      </c>
    </row>
    <row r="60" spans="1:10">
      <c r="C60" s="224" t="s">
        <v>703</v>
      </c>
    </row>
    <row r="61" spans="1:10">
      <c r="C61" s="224" t="s">
        <v>704</v>
      </c>
    </row>
    <row r="62" spans="1:10">
      <c r="C62" s="224" t="s">
        <v>705</v>
      </c>
    </row>
    <row r="63" spans="1:10">
      <c r="C63" s="224" t="s">
        <v>706</v>
      </c>
    </row>
    <row r="64" spans="1:10">
      <c r="C64" s="224" t="s">
        <v>707</v>
      </c>
    </row>
    <row r="65" spans="1:10">
      <c r="C65" s="224" t="s">
        <v>1734</v>
      </c>
    </row>
    <row r="66" spans="1:10">
      <c r="A66" s="22">
        <v>5</v>
      </c>
      <c r="B66" s="23" t="s">
        <v>1745</v>
      </c>
      <c r="C66" s="224"/>
      <c r="D66" s="27">
        <f>ROUND( 25,2 )</f>
        <v>25</v>
      </c>
      <c r="E66" s="22" t="s">
        <v>85</v>
      </c>
      <c r="F66" s="22" t="s">
        <v>86</v>
      </c>
      <c r="G66" s="25">
        <v>0</v>
      </c>
      <c r="H66" s="24">
        <f>ROUND( D$66*G66,0 )</f>
        <v>0</v>
      </c>
    </row>
    <row r="67" spans="1:10">
      <c r="F67" s="22" t="s">
        <v>87</v>
      </c>
      <c r="G67" s="25">
        <v>0</v>
      </c>
      <c r="I67" s="24">
        <f>ROUND( D$66*G67,0 )</f>
        <v>0</v>
      </c>
    </row>
    <row r="68" spans="1:10">
      <c r="F68" s="23" t="s">
        <v>88</v>
      </c>
      <c r="G68" s="26">
        <f>ROUND( 0,2 )</f>
        <v>0</v>
      </c>
      <c r="J68" s="27">
        <f>ROUND( D$66*G68,2 )</f>
        <v>0</v>
      </c>
    </row>
    <row r="71" spans="1:10">
      <c r="C71" s="224" t="s">
        <v>565</v>
      </c>
    </row>
    <row r="72" spans="1:10">
      <c r="C72" s="224" t="s">
        <v>695</v>
      </c>
    </row>
    <row r="73" spans="1:10">
      <c r="C73" s="224" t="s">
        <v>696</v>
      </c>
    </row>
    <row r="74" spans="1:10">
      <c r="C74" s="224" t="s">
        <v>822</v>
      </c>
    </row>
    <row r="75" spans="1:10">
      <c r="C75" s="224" t="s">
        <v>823</v>
      </c>
    </row>
    <row r="76" spans="1:10">
      <c r="C76" s="224" t="s">
        <v>824</v>
      </c>
    </row>
    <row r="77" spans="1:10">
      <c r="C77" s="224" t="s">
        <v>698</v>
      </c>
    </row>
    <row r="78" spans="1:10">
      <c r="C78" s="224" t="s">
        <v>825</v>
      </c>
    </row>
    <row r="79" spans="1:10">
      <c r="C79" s="224" t="s">
        <v>826</v>
      </c>
    </row>
    <row r="80" spans="1:10">
      <c r="C80" s="224" t="s">
        <v>827</v>
      </c>
    </row>
    <row r="81" spans="1:10">
      <c r="C81" s="224" t="s">
        <v>828</v>
      </c>
    </row>
    <row r="82" spans="1:10">
      <c r="C82" s="224" t="s">
        <v>829</v>
      </c>
    </row>
    <row r="83" spans="1:10">
      <c r="A83" s="22">
        <v>6</v>
      </c>
      <c r="B83" s="23" t="s">
        <v>830</v>
      </c>
      <c r="C83" s="224"/>
      <c r="D83" s="27">
        <f>ROUND( 7.5,2 )</f>
        <v>7.5</v>
      </c>
      <c r="E83" s="22" t="s">
        <v>85</v>
      </c>
      <c r="F83" s="22" t="s">
        <v>86</v>
      </c>
      <c r="G83" s="25">
        <v>0</v>
      </c>
      <c r="H83" s="24">
        <f>ROUND( D$83*G83,0 )</f>
        <v>0</v>
      </c>
    </row>
    <row r="84" spans="1:10">
      <c r="F84" s="22" t="s">
        <v>87</v>
      </c>
      <c r="G84" s="25">
        <v>0</v>
      </c>
      <c r="I84" s="24">
        <f>ROUND( D$83*G84,0 )</f>
        <v>0</v>
      </c>
    </row>
    <row r="85" spans="1:10">
      <c r="F85" s="23" t="s">
        <v>88</v>
      </c>
      <c r="G85" s="26">
        <f>ROUND( 0,2 )</f>
        <v>0</v>
      </c>
      <c r="J85" s="27">
        <f>ROUND( D$83*G85,2 )</f>
        <v>0</v>
      </c>
    </row>
    <row r="88" spans="1:10">
      <c r="C88" s="224" t="s">
        <v>108</v>
      </c>
    </row>
    <row r="89" spans="1:10">
      <c r="C89" s="224" t="s">
        <v>686</v>
      </c>
    </row>
    <row r="90" spans="1:10">
      <c r="C90" s="224" t="s">
        <v>687</v>
      </c>
    </row>
    <row r="91" spans="1:10">
      <c r="C91" s="224" t="s">
        <v>740</v>
      </c>
    </row>
    <row r="92" spans="1:10">
      <c r="C92" s="224" t="s">
        <v>741</v>
      </c>
    </row>
    <row r="93" spans="1:10">
      <c r="C93" s="224" t="s">
        <v>742</v>
      </c>
    </row>
    <row r="94" spans="1:10">
      <c r="C94" s="224" t="s">
        <v>743</v>
      </c>
    </row>
    <row r="95" spans="1:10">
      <c r="C95" s="224" t="s">
        <v>744</v>
      </c>
    </row>
    <row r="96" spans="1:10">
      <c r="C96" s="224" t="s">
        <v>745</v>
      </c>
    </row>
    <row r="97" spans="1:10">
      <c r="C97" s="224" t="s">
        <v>746</v>
      </c>
    </row>
    <row r="98" spans="1:10">
      <c r="C98" s="224" t="s">
        <v>747</v>
      </c>
    </row>
    <row r="99" spans="1:10">
      <c r="C99" s="224" t="s">
        <v>748</v>
      </c>
    </row>
    <row r="100" spans="1:10">
      <c r="C100" s="224" t="s">
        <v>601</v>
      </c>
    </row>
    <row r="101" spans="1:10">
      <c r="A101" s="22">
        <v>7</v>
      </c>
      <c r="B101" s="23" t="s">
        <v>749</v>
      </c>
      <c r="C101" s="224"/>
      <c r="D101" s="27">
        <f>ROUND( 55,2 )</f>
        <v>55</v>
      </c>
      <c r="E101" s="22" t="s">
        <v>85</v>
      </c>
      <c r="F101" s="22" t="s">
        <v>86</v>
      </c>
      <c r="G101" s="25">
        <v>0</v>
      </c>
      <c r="H101" s="24">
        <f>ROUND( D$101*G101,0 )</f>
        <v>0</v>
      </c>
    </row>
    <row r="102" spans="1:10">
      <c r="F102" s="22" t="s">
        <v>87</v>
      </c>
      <c r="G102" s="25">
        <v>0</v>
      </c>
      <c r="I102" s="24">
        <f>ROUND( D$101*G102,0 )</f>
        <v>0</v>
      </c>
    </row>
    <row r="103" spans="1:10">
      <c r="F103" s="23" t="s">
        <v>88</v>
      </c>
      <c r="G103" s="26">
        <f>ROUND( 0,2 )</f>
        <v>0</v>
      </c>
      <c r="J103" s="27">
        <f>ROUND( D$101*G103,2 )</f>
        <v>0</v>
      </c>
    </row>
    <row r="106" spans="1:10">
      <c r="C106" s="224" t="s">
        <v>108</v>
      </c>
    </row>
    <row r="107" spans="1:10">
      <c r="C107" s="224" t="s">
        <v>686</v>
      </c>
    </row>
    <row r="108" spans="1:10">
      <c r="C108" s="224" t="s">
        <v>687</v>
      </c>
    </row>
    <row r="109" spans="1:10">
      <c r="C109" s="224" t="s">
        <v>740</v>
      </c>
    </row>
    <row r="110" spans="1:10">
      <c r="C110" s="224" t="s">
        <v>741</v>
      </c>
    </row>
    <row r="111" spans="1:10">
      <c r="C111" s="224" t="s">
        <v>742</v>
      </c>
    </row>
    <row r="112" spans="1:10">
      <c r="C112" s="224" t="s">
        <v>743</v>
      </c>
    </row>
    <row r="113" spans="1:10">
      <c r="C113" s="224" t="s">
        <v>744</v>
      </c>
    </row>
    <row r="114" spans="1:10">
      <c r="C114" s="224" t="s">
        <v>750</v>
      </c>
    </row>
    <row r="115" spans="1:10">
      <c r="C115" s="224" t="s">
        <v>751</v>
      </c>
    </row>
    <row r="116" spans="1:10">
      <c r="C116" s="224" t="s">
        <v>752</v>
      </c>
    </row>
    <row r="117" spans="1:10">
      <c r="C117" s="224" t="s">
        <v>753</v>
      </c>
    </row>
    <row r="118" spans="1:10">
      <c r="C118" s="224" t="s">
        <v>754</v>
      </c>
    </row>
    <row r="119" spans="1:10">
      <c r="C119" s="224" t="s">
        <v>755</v>
      </c>
    </row>
    <row r="120" spans="1:10">
      <c r="A120" s="22">
        <v>8</v>
      </c>
      <c r="B120" s="23" t="s">
        <v>756</v>
      </c>
      <c r="C120" s="224"/>
      <c r="D120" s="27">
        <f>ROUND( 55,2 )</f>
        <v>55</v>
      </c>
      <c r="E120" s="22" t="s">
        <v>85</v>
      </c>
      <c r="F120" s="22" t="s">
        <v>86</v>
      </c>
      <c r="G120" s="25">
        <v>0</v>
      </c>
      <c r="H120" s="24">
        <f>ROUND( D$120*G120,0 )</f>
        <v>0</v>
      </c>
    </row>
    <row r="121" spans="1:10">
      <c r="F121" s="22" t="s">
        <v>87</v>
      </c>
      <c r="G121" s="25">
        <v>0</v>
      </c>
      <c r="I121" s="24">
        <f>ROUND( D$120*G121,0 )</f>
        <v>0</v>
      </c>
    </row>
    <row r="122" spans="1:10">
      <c r="F122" s="23" t="s">
        <v>88</v>
      </c>
      <c r="G122" s="26">
        <f>ROUND( 0,2 )</f>
        <v>0</v>
      </c>
      <c r="J122" s="27">
        <f>ROUND( D$120*G122,2 )</f>
        <v>0</v>
      </c>
    </row>
    <row r="125" spans="1:10">
      <c r="C125" s="224" t="s">
        <v>108</v>
      </c>
    </row>
    <row r="126" spans="1:10">
      <c r="C126" s="224" t="s">
        <v>686</v>
      </c>
    </row>
    <row r="127" spans="1:10">
      <c r="C127" s="224" t="s">
        <v>687</v>
      </c>
    </row>
    <row r="128" spans="1:10">
      <c r="C128" s="224" t="s">
        <v>740</v>
      </c>
    </row>
    <row r="129" spans="1:10">
      <c r="C129" s="224" t="s">
        <v>831</v>
      </c>
    </row>
    <row r="130" spans="1:10">
      <c r="C130" s="224" t="s">
        <v>832</v>
      </c>
    </row>
    <row r="131" spans="1:10">
      <c r="C131" s="224" t="s">
        <v>742</v>
      </c>
    </row>
    <row r="132" spans="1:10">
      <c r="C132" s="224" t="s">
        <v>743</v>
      </c>
    </row>
    <row r="133" spans="1:10">
      <c r="C133" s="224" t="s">
        <v>775</v>
      </c>
    </row>
    <row r="134" spans="1:10">
      <c r="C134" s="224" t="s">
        <v>750</v>
      </c>
    </row>
    <row r="135" spans="1:10">
      <c r="C135" s="224" t="s">
        <v>751</v>
      </c>
    </row>
    <row r="136" spans="1:10">
      <c r="C136" s="224" t="s">
        <v>752</v>
      </c>
    </row>
    <row r="137" spans="1:10">
      <c r="C137" s="224" t="s">
        <v>753</v>
      </c>
    </row>
    <row r="138" spans="1:10">
      <c r="C138" s="224" t="s">
        <v>833</v>
      </c>
    </row>
    <row r="139" spans="1:10">
      <c r="C139" s="224" t="s">
        <v>834</v>
      </c>
    </row>
    <row r="140" spans="1:10">
      <c r="C140" s="224" t="s">
        <v>835</v>
      </c>
    </row>
    <row r="141" spans="1:10">
      <c r="C141" s="224" t="s">
        <v>836</v>
      </c>
    </row>
    <row r="142" spans="1:10">
      <c r="A142" s="22">
        <v>9</v>
      </c>
      <c r="B142" s="23" t="s">
        <v>837</v>
      </c>
      <c r="C142" s="224"/>
      <c r="D142" s="27">
        <f>ROUND( 7.5,2 )</f>
        <v>7.5</v>
      </c>
      <c r="E142" s="22" t="s">
        <v>85</v>
      </c>
      <c r="F142" s="22" t="s">
        <v>86</v>
      </c>
      <c r="G142" s="25">
        <v>0</v>
      </c>
      <c r="H142" s="24">
        <f>ROUND( D$142*G142,0 )</f>
        <v>0</v>
      </c>
    </row>
    <row r="143" spans="1:10">
      <c r="F143" s="22" t="s">
        <v>87</v>
      </c>
      <c r="G143" s="25">
        <v>0</v>
      </c>
      <c r="I143" s="24">
        <f>ROUND( D$142*G143,0 )</f>
        <v>0</v>
      </c>
    </row>
    <row r="144" spans="1:10">
      <c r="F144" s="23" t="s">
        <v>88</v>
      </c>
      <c r="G144" s="26">
        <f>ROUND( 0,2 )</f>
        <v>0</v>
      </c>
      <c r="J144" s="27">
        <f>ROUND( D$142*G144,2 )</f>
        <v>0</v>
      </c>
    </row>
    <row r="147" spans="3:3">
      <c r="C147" s="224" t="s">
        <v>108</v>
      </c>
    </row>
    <row r="148" spans="3:3">
      <c r="C148" s="224" t="s">
        <v>686</v>
      </c>
    </row>
    <row r="149" spans="3:3">
      <c r="C149" s="224" t="s">
        <v>687</v>
      </c>
    </row>
    <row r="150" spans="3:3">
      <c r="C150" s="224" t="s">
        <v>757</v>
      </c>
    </row>
    <row r="151" spans="3:3">
      <c r="C151" s="224" t="s">
        <v>758</v>
      </c>
    </row>
    <row r="152" spans="3:3">
      <c r="C152" s="224" t="s">
        <v>743</v>
      </c>
    </row>
    <row r="153" spans="3:3">
      <c r="C153" s="224" t="s">
        <v>759</v>
      </c>
    </row>
    <row r="154" spans="3:3">
      <c r="C154" s="224" t="s">
        <v>760</v>
      </c>
    </row>
    <row r="155" spans="3:3">
      <c r="C155" s="224" t="s">
        <v>761</v>
      </c>
    </row>
    <row r="156" spans="3:3">
      <c r="C156" s="224" t="s">
        <v>762</v>
      </c>
    </row>
    <row r="157" spans="3:3">
      <c r="C157" s="224" t="s">
        <v>763</v>
      </c>
    </row>
    <row r="158" spans="3:3">
      <c r="C158" s="224" t="s">
        <v>764</v>
      </c>
    </row>
    <row r="159" spans="3:3">
      <c r="C159" s="224" t="s">
        <v>765</v>
      </c>
    </row>
    <row r="160" spans="3:3">
      <c r="C160" s="224" t="s">
        <v>766</v>
      </c>
    </row>
    <row r="161" spans="1:10">
      <c r="C161" s="224" t="s">
        <v>767</v>
      </c>
    </row>
    <row r="162" spans="1:10">
      <c r="C162" s="224" t="s">
        <v>768</v>
      </c>
    </row>
    <row r="163" spans="1:10">
      <c r="C163" s="224" t="s">
        <v>769</v>
      </c>
    </row>
    <row r="164" spans="1:10">
      <c r="A164" s="22">
        <v>10</v>
      </c>
      <c r="B164" s="23" t="s">
        <v>1739</v>
      </c>
      <c r="C164" s="224"/>
      <c r="D164" s="27">
        <f>ROUND( 55,2 )</f>
        <v>55</v>
      </c>
      <c r="E164" s="22" t="s">
        <v>85</v>
      </c>
      <c r="F164" s="22" t="s">
        <v>86</v>
      </c>
      <c r="G164" s="25">
        <v>0</v>
      </c>
      <c r="H164" s="24">
        <f>ROUND( D$164*G164,0 )</f>
        <v>0</v>
      </c>
    </row>
    <row r="165" spans="1:10">
      <c r="F165" s="22" t="s">
        <v>87</v>
      </c>
      <c r="G165" s="25">
        <v>0</v>
      </c>
      <c r="I165" s="24">
        <f>ROUND( D$164*G165,0 )</f>
        <v>0</v>
      </c>
    </row>
    <row r="166" spans="1:10">
      <c r="F166" s="23" t="s">
        <v>88</v>
      </c>
      <c r="G166" s="26">
        <f>ROUND( 0,2 )</f>
        <v>0</v>
      </c>
      <c r="J166" s="27">
        <f>ROUND( D$164*G166,2 )</f>
        <v>0</v>
      </c>
    </row>
    <row r="169" spans="1:10">
      <c r="C169" s="224" t="s">
        <v>108</v>
      </c>
    </row>
    <row r="170" spans="1:10">
      <c r="C170" s="224" t="s">
        <v>686</v>
      </c>
    </row>
    <row r="171" spans="1:10">
      <c r="C171" s="224" t="s">
        <v>687</v>
      </c>
    </row>
    <row r="172" spans="1:10">
      <c r="C172" s="224" t="s">
        <v>770</v>
      </c>
    </row>
    <row r="173" spans="1:10">
      <c r="C173" s="224" t="s">
        <v>771</v>
      </c>
    </row>
    <row r="174" spans="1:10">
      <c r="C174" s="224" t="s">
        <v>772</v>
      </c>
    </row>
    <row r="175" spans="1:10">
      <c r="C175" s="224" t="s">
        <v>773</v>
      </c>
    </row>
    <row r="176" spans="1:10">
      <c r="C176" s="224" t="s">
        <v>743</v>
      </c>
    </row>
    <row r="177" spans="1:10">
      <c r="C177" s="224" t="s">
        <v>759</v>
      </c>
    </row>
    <row r="178" spans="1:10">
      <c r="C178" s="224" t="s">
        <v>776</v>
      </c>
    </row>
    <row r="179" spans="1:10">
      <c r="C179" s="224" t="s">
        <v>761</v>
      </c>
    </row>
    <row r="180" spans="1:10">
      <c r="C180" s="224" t="s">
        <v>762</v>
      </c>
    </row>
    <row r="181" spans="1:10">
      <c r="C181" s="224" t="s">
        <v>763</v>
      </c>
    </row>
    <row r="182" spans="1:10">
      <c r="C182" s="224" t="s">
        <v>838</v>
      </c>
    </row>
    <row r="183" spans="1:10">
      <c r="C183" s="224" t="s">
        <v>839</v>
      </c>
    </row>
    <row r="184" spans="1:10">
      <c r="C184" s="224" t="s">
        <v>840</v>
      </c>
    </row>
    <row r="185" spans="1:10">
      <c r="C185" s="224" t="s">
        <v>778</v>
      </c>
    </row>
    <row r="186" spans="1:10">
      <c r="C186" s="224" t="s">
        <v>779</v>
      </c>
    </row>
    <row r="187" spans="1:10">
      <c r="C187" s="224" t="s">
        <v>780</v>
      </c>
    </row>
    <row r="188" spans="1:10">
      <c r="A188" s="22">
        <v>11</v>
      </c>
      <c r="B188" s="23" t="s">
        <v>841</v>
      </c>
      <c r="C188" s="224"/>
      <c r="D188" s="27">
        <f>ROUND( 16,2 )</f>
        <v>16</v>
      </c>
      <c r="E188" s="22" t="s">
        <v>85</v>
      </c>
      <c r="F188" s="22" t="s">
        <v>86</v>
      </c>
      <c r="G188" s="25">
        <v>0</v>
      </c>
      <c r="H188" s="24">
        <f>ROUND( D$188*G188,0 )</f>
        <v>0</v>
      </c>
    </row>
    <row r="189" spans="1:10">
      <c r="F189" s="22" t="s">
        <v>87</v>
      </c>
      <c r="G189" s="25">
        <v>0</v>
      </c>
      <c r="I189" s="24">
        <f>ROUND( D$188*G189,0 )</f>
        <v>0</v>
      </c>
    </row>
    <row r="190" spans="1:10">
      <c r="F190" s="23" t="s">
        <v>88</v>
      </c>
      <c r="G190" s="26">
        <f>ROUND( 0,2 )</f>
        <v>0</v>
      </c>
      <c r="J190" s="27">
        <f>ROUND( D$188*G190,2 )</f>
        <v>0</v>
      </c>
    </row>
    <row r="193" spans="3:3">
      <c r="C193" s="224" t="s">
        <v>108</v>
      </c>
    </row>
    <row r="194" spans="3:3">
      <c r="C194" s="224" t="s">
        <v>686</v>
      </c>
    </row>
    <row r="195" spans="3:3">
      <c r="C195" s="224" t="s">
        <v>687</v>
      </c>
    </row>
    <row r="196" spans="3:3">
      <c r="C196" s="224" t="s">
        <v>770</v>
      </c>
    </row>
    <row r="197" spans="3:3">
      <c r="C197" s="224" t="s">
        <v>771</v>
      </c>
    </row>
    <row r="198" spans="3:3">
      <c r="C198" s="224" t="s">
        <v>772</v>
      </c>
    </row>
    <row r="199" spans="3:3">
      <c r="C199" s="224" t="s">
        <v>773</v>
      </c>
    </row>
    <row r="200" spans="3:3">
      <c r="C200" s="224" t="s">
        <v>774</v>
      </c>
    </row>
    <row r="201" spans="3:3">
      <c r="C201" s="224" t="s">
        <v>775</v>
      </c>
    </row>
    <row r="202" spans="3:3">
      <c r="C202" s="224" t="s">
        <v>776</v>
      </c>
    </row>
    <row r="203" spans="3:3">
      <c r="C203" s="224" t="s">
        <v>761</v>
      </c>
    </row>
    <row r="204" spans="3:3">
      <c r="C204" s="224" t="s">
        <v>762</v>
      </c>
    </row>
    <row r="205" spans="3:3">
      <c r="C205" s="224" t="s">
        <v>763</v>
      </c>
    </row>
    <row r="206" spans="3:3">
      <c r="C206" s="224" t="s">
        <v>777</v>
      </c>
    </row>
    <row r="207" spans="3:3">
      <c r="C207" s="224" t="s">
        <v>778</v>
      </c>
    </row>
    <row r="208" spans="3:3">
      <c r="C208" s="224" t="s">
        <v>779</v>
      </c>
    </row>
    <row r="209" spans="1:10">
      <c r="C209" s="224" t="s">
        <v>780</v>
      </c>
    </row>
    <row r="210" spans="1:10">
      <c r="C210" s="224" t="s">
        <v>842</v>
      </c>
    </row>
    <row r="211" spans="1:10">
      <c r="C211" s="224" t="s">
        <v>843</v>
      </c>
    </row>
    <row r="212" spans="1:10">
      <c r="C212" s="224" t="s">
        <v>844</v>
      </c>
    </row>
    <row r="213" spans="1:10">
      <c r="A213" s="22">
        <v>12</v>
      </c>
      <c r="B213" s="23" t="s">
        <v>783</v>
      </c>
      <c r="C213" s="224"/>
      <c r="D213" s="27">
        <f>ROUND( 13,2 )</f>
        <v>13</v>
      </c>
      <c r="E213" s="22" t="s">
        <v>85</v>
      </c>
      <c r="F213" s="22" t="s">
        <v>86</v>
      </c>
      <c r="G213" s="25">
        <v>0</v>
      </c>
      <c r="H213" s="24">
        <f>ROUND( D$213*G213,0 )</f>
        <v>0</v>
      </c>
    </row>
    <row r="214" spans="1:10">
      <c r="F214" s="22" t="s">
        <v>87</v>
      </c>
      <c r="G214" s="25">
        <v>0</v>
      </c>
      <c r="I214" s="24">
        <f>ROUND( D$213*G214,0 )</f>
        <v>0</v>
      </c>
    </row>
    <row r="215" spans="1:10">
      <c r="F215" s="23" t="s">
        <v>88</v>
      </c>
      <c r="G215" s="26">
        <f>ROUND( 0,2 )</f>
        <v>0</v>
      </c>
      <c r="J215" s="27">
        <f>ROUND( D$213*G215,2 )</f>
        <v>0</v>
      </c>
    </row>
    <row r="218" spans="1:10">
      <c r="C218" s="224" t="s">
        <v>108</v>
      </c>
    </row>
    <row r="219" spans="1:10">
      <c r="C219" s="224" t="s">
        <v>686</v>
      </c>
    </row>
    <row r="220" spans="1:10">
      <c r="C220" s="224" t="s">
        <v>687</v>
      </c>
    </row>
    <row r="221" spans="1:10">
      <c r="C221" s="224" t="s">
        <v>770</v>
      </c>
    </row>
    <row r="222" spans="1:10">
      <c r="C222" s="224" t="s">
        <v>771</v>
      </c>
    </row>
    <row r="223" spans="1:10">
      <c r="C223" s="224" t="s">
        <v>772</v>
      </c>
    </row>
    <row r="224" spans="1:10">
      <c r="C224" s="224" t="s">
        <v>773</v>
      </c>
    </row>
    <row r="225" spans="3:3">
      <c r="C225" s="224" t="s">
        <v>784</v>
      </c>
    </row>
    <row r="226" spans="3:3">
      <c r="C226" s="224" t="s">
        <v>775</v>
      </c>
    </row>
    <row r="227" spans="3:3">
      <c r="C227" s="224" t="s">
        <v>776</v>
      </c>
    </row>
    <row r="228" spans="3:3">
      <c r="C228" s="224" t="s">
        <v>761</v>
      </c>
    </row>
    <row r="229" spans="3:3">
      <c r="C229" s="224" t="s">
        <v>762</v>
      </c>
    </row>
    <row r="230" spans="3:3">
      <c r="C230" s="224" t="s">
        <v>763</v>
      </c>
    </row>
    <row r="231" spans="3:3">
      <c r="C231" s="224" t="s">
        <v>785</v>
      </c>
    </row>
    <row r="232" spans="3:3">
      <c r="C232" s="224" t="s">
        <v>778</v>
      </c>
    </row>
    <row r="233" spans="3:3">
      <c r="C233" s="224" t="s">
        <v>779</v>
      </c>
    </row>
    <row r="234" spans="3:3">
      <c r="C234" s="224" t="s">
        <v>780</v>
      </c>
    </row>
    <row r="235" spans="3:3">
      <c r="C235" s="224" t="s">
        <v>845</v>
      </c>
    </row>
    <row r="236" spans="3:3">
      <c r="C236" s="224" t="s">
        <v>846</v>
      </c>
    </row>
    <row r="237" spans="3:3">
      <c r="C237" s="224" t="s">
        <v>847</v>
      </c>
    </row>
    <row r="238" spans="3:3">
      <c r="C238" s="224" t="s">
        <v>848</v>
      </c>
    </row>
    <row r="239" spans="3:3">
      <c r="C239" s="224" t="s">
        <v>849</v>
      </c>
    </row>
    <row r="240" spans="3:3">
      <c r="C240" s="224" t="s">
        <v>788</v>
      </c>
    </row>
    <row r="241" spans="1:10">
      <c r="A241" s="22">
        <v>13</v>
      </c>
      <c r="B241" s="23" t="s">
        <v>783</v>
      </c>
      <c r="C241" s="224"/>
      <c r="D241" s="27">
        <f>ROUND( 43,2 )</f>
        <v>43</v>
      </c>
      <c r="E241" s="22" t="s">
        <v>85</v>
      </c>
      <c r="F241" s="22" t="s">
        <v>86</v>
      </c>
      <c r="G241" s="25">
        <v>0</v>
      </c>
      <c r="H241" s="24">
        <f>ROUND( D$241*G241,0 )</f>
        <v>0</v>
      </c>
    </row>
    <row r="242" spans="1:10">
      <c r="F242" s="22" t="s">
        <v>87</v>
      </c>
      <c r="G242" s="25">
        <v>0</v>
      </c>
      <c r="I242" s="24">
        <f>ROUND( D$241*G242,0 )</f>
        <v>0</v>
      </c>
    </row>
    <row r="243" spans="1:10">
      <c r="F243" s="23" t="s">
        <v>88</v>
      </c>
      <c r="G243" s="26">
        <f>ROUND( 0,2 )</f>
        <v>0</v>
      </c>
      <c r="J243" s="27">
        <f>ROUND( D$241*G243,2 )</f>
        <v>0</v>
      </c>
    </row>
    <row r="246" spans="1:10">
      <c r="C246" s="224" t="s">
        <v>850</v>
      </c>
    </row>
    <row r="247" spans="1:10">
      <c r="C247" s="224" t="s">
        <v>851</v>
      </c>
    </row>
    <row r="248" spans="1:10">
      <c r="C248" s="224" t="s">
        <v>852</v>
      </c>
    </row>
    <row r="249" spans="1:10">
      <c r="C249" s="224" t="s">
        <v>853</v>
      </c>
    </row>
    <row r="250" spans="1:10">
      <c r="A250" s="22">
        <v>14</v>
      </c>
      <c r="B250" s="23" t="s">
        <v>854</v>
      </c>
      <c r="C250" s="224"/>
      <c r="D250" s="27">
        <f>ROUND( 4,2 )</f>
        <v>4</v>
      </c>
      <c r="E250" s="22" t="s">
        <v>142</v>
      </c>
      <c r="F250" s="22" t="s">
        <v>86</v>
      </c>
      <c r="G250" s="25">
        <v>0</v>
      </c>
      <c r="H250" s="24">
        <f>ROUND( D$250*G250,0 )</f>
        <v>0</v>
      </c>
    </row>
    <row r="251" spans="1:10">
      <c r="F251" s="22" t="s">
        <v>87</v>
      </c>
      <c r="G251" s="25">
        <v>0</v>
      </c>
      <c r="I251" s="24">
        <f>ROUND( D$250*G251,0 )</f>
        <v>0</v>
      </c>
    </row>
    <row r="252" spans="1:10">
      <c r="F252" s="23" t="s">
        <v>88</v>
      </c>
      <c r="G252" s="26">
        <f>ROUND( 0,2 )</f>
        <v>0</v>
      </c>
      <c r="J252" s="27">
        <f>ROUND( D$250*G252,2 )</f>
        <v>0</v>
      </c>
    </row>
    <row r="255" spans="1:10">
      <c r="C255" s="224" t="s">
        <v>855</v>
      </c>
    </row>
    <row r="256" spans="1:10">
      <c r="C256" s="224" t="s">
        <v>856</v>
      </c>
    </row>
    <row r="257" spans="1:10">
      <c r="C257" s="224" t="s">
        <v>791</v>
      </c>
    </row>
    <row r="258" spans="1:10">
      <c r="C258" s="224" t="s">
        <v>857</v>
      </c>
    </row>
    <row r="259" spans="1:10">
      <c r="C259" s="224" t="s">
        <v>858</v>
      </c>
    </row>
    <row r="260" spans="1:10">
      <c r="C260" s="224" t="s">
        <v>1746</v>
      </c>
    </row>
    <row r="261" spans="1:10">
      <c r="C261" s="224" t="s">
        <v>1747</v>
      </c>
    </row>
    <row r="262" spans="1:10">
      <c r="A262" s="22">
        <v>15</v>
      </c>
      <c r="B262" s="23" t="s">
        <v>1748</v>
      </c>
      <c r="C262" s="224"/>
      <c r="D262" s="27">
        <f>ROUND( 4,2 )</f>
        <v>4</v>
      </c>
      <c r="E262" s="22" t="s">
        <v>142</v>
      </c>
      <c r="F262" s="22" t="s">
        <v>86</v>
      </c>
      <c r="G262" s="25">
        <v>0</v>
      </c>
      <c r="H262" s="24">
        <f>ROUND( D$262*G262,0 )</f>
        <v>0</v>
      </c>
    </row>
    <row r="263" spans="1:10">
      <c r="F263" s="22" t="s">
        <v>87</v>
      </c>
      <c r="G263" s="25">
        <v>0</v>
      </c>
      <c r="I263" s="24">
        <f>ROUND( D$262*G263,0 )</f>
        <v>0</v>
      </c>
    </row>
    <row r="264" spans="1:10">
      <c r="F264" s="23" t="s">
        <v>88</v>
      </c>
      <c r="G264" s="26">
        <f>ROUND( 0,2 )</f>
        <v>0</v>
      </c>
      <c r="J264" s="27">
        <f>ROUND( D$262*G264,2 )</f>
        <v>0</v>
      </c>
    </row>
    <row r="266" spans="1:10" ht="15.75" thickBot="1"/>
    <row r="267" spans="1:10" ht="15.75">
      <c r="A267" s="21"/>
      <c r="H267" s="28">
        <f>ROUND( SUM(H3:H266),0 )</f>
        <v>0</v>
      </c>
      <c r="I267" s="28">
        <f>ROUND( SUM(I3:I266),0 )</f>
        <v>0</v>
      </c>
      <c r="J267" s="29">
        <f>ROUND( SUM(J3:J266),2 )</f>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J79"/>
  <sheetViews>
    <sheetView workbookViewId="0">
      <selection activeCell="K73" sqref="K73"/>
    </sheetView>
  </sheetViews>
  <sheetFormatPr defaultRowHeight="15"/>
  <cols>
    <col min="1" max="1" width="9.140625" style="172"/>
    <col min="2" max="2" width="24.42578125" style="172" bestFit="1" customWidth="1"/>
    <col min="3" max="3" width="35.7109375" style="223" customWidth="1"/>
    <col min="4" max="6" width="9.140625" style="172"/>
    <col min="7" max="7" width="10.140625" style="172" bestFit="1" customWidth="1"/>
    <col min="8" max="9" width="11.28515625" style="172" bestFit="1" customWidth="1"/>
    <col min="10" max="16384" width="9.140625" style="172"/>
  </cols>
  <sheetData>
    <row r="1" spans="1:10">
      <c r="A1" s="18" t="s">
        <v>63</v>
      </c>
      <c r="B1" s="18" t="s">
        <v>64</v>
      </c>
      <c r="C1" s="249" t="s">
        <v>65</v>
      </c>
      <c r="D1" s="18" t="s">
        <v>66</v>
      </c>
      <c r="E1" s="18" t="s">
        <v>67</v>
      </c>
      <c r="F1" s="18"/>
      <c r="G1" s="18" t="s">
        <v>68</v>
      </c>
      <c r="H1" s="18" t="s">
        <v>69</v>
      </c>
      <c r="I1" s="18" t="s">
        <v>70</v>
      </c>
      <c r="J1" s="18" t="s">
        <v>71</v>
      </c>
    </row>
    <row r="2" spans="1:10" ht="15.75">
      <c r="A2" s="21" t="s">
        <v>859</v>
      </c>
    </row>
    <row r="4" spans="1:10">
      <c r="C4" s="224" t="s">
        <v>108</v>
      </c>
    </row>
    <row r="5" spans="1:10">
      <c r="C5" s="224" t="s">
        <v>686</v>
      </c>
    </row>
    <row r="6" spans="1:10">
      <c r="C6" s="224" t="s">
        <v>687</v>
      </c>
    </row>
    <row r="7" spans="1:10">
      <c r="C7" s="224" t="s">
        <v>188</v>
      </c>
    </row>
    <row r="8" spans="1:10">
      <c r="C8" s="224" t="s">
        <v>688</v>
      </c>
    </row>
    <row r="9" spans="1:10">
      <c r="C9" s="224" t="s">
        <v>689</v>
      </c>
    </row>
    <row r="10" spans="1:10">
      <c r="C10" s="224" t="s">
        <v>690</v>
      </c>
    </row>
    <row r="11" spans="1:10">
      <c r="C11" s="224" t="s">
        <v>691</v>
      </c>
    </row>
    <row r="12" spans="1:10">
      <c r="A12" s="22">
        <v>1</v>
      </c>
      <c r="B12" s="23" t="s">
        <v>1725</v>
      </c>
      <c r="C12" s="224"/>
      <c r="D12" s="27">
        <f>ROUND( 9.4,2 )</f>
        <v>9.4</v>
      </c>
      <c r="E12" s="22" t="s">
        <v>85</v>
      </c>
      <c r="F12" s="22" t="s">
        <v>86</v>
      </c>
      <c r="G12" s="30">
        <f>ROUND( 0,2 )</f>
        <v>0</v>
      </c>
      <c r="H12" s="27">
        <f>ROUND( D$12*G12,2 )</f>
        <v>0</v>
      </c>
    </row>
    <row r="13" spans="1:10">
      <c r="F13" s="22" t="s">
        <v>87</v>
      </c>
      <c r="G13" s="25">
        <v>0</v>
      </c>
      <c r="I13" s="24">
        <f>ROUND( D$12*G13,0 )</f>
        <v>0</v>
      </c>
    </row>
    <row r="14" spans="1:10">
      <c r="F14" s="23" t="s">
        <v>88</v>
      </c>
      <c r="G14" s="26">
        <f>ROUND( 0,2 )</f>
        <v>0</v>
      </c>
      <c r="J14" s="27">
        <f>ROUND( D$12*G14,2 )</f>
        <v>0</v>
      </c>
    </row>
    <row r="17" spans="1:10">
      <c r="C17" s="224" t="s">
        <v>108</v>
      </c>
    </row>
    <row r="18" spans="1:10">
      <c r="C18" s="224" t="s">
        <v>686</v>
      </c>
    </row>
    <row r="19" spans="1:10">
      <c r="C19" s="224" t="s">
        <v>687</v>
      </c>
    </row>
    <row r="20" spans="1:10">
      <c r="C20" s="224" t="s">
        <v>740</v>
      </c>
    </row>
    <row r="21" spans="1:10">
      <c r="C21" s="224" t="s">
        <v>741</v>
      </c>
    </row>
    <row r="22" spans="1:10">
      <c r="C22" s="224" t="s">
        <v>742</v>
      </c>
    </row>
    <row r="23" spans="1:10">
      <c r="C23" s="224" t="s">
        <v>743</v>
      </c>
    </row>
    <row r="24" spans="1:10">
      <c r="C24" s="224" t="s">
        <v>744</v>
      </c>
    </row>
    <row r="25" spans="1:10">
      <c r="C25" s="224" t="s">
        <v>745</v>
      </c>
    </row>
    <row r="26" spans="1:10">
      <c r="C26" s="224" t="s">
        <v>746</v>
      </c>
    </row>
    <row r="27" spans="1:10">
      <c r="C27" s="224" t="s">
        <v>860</v>
      </c>
    </row>
    <row r="28" spans="1:10">
      <c r="A28" s="22">
        <v>2</v>
      </c>
      <c r="B28" s="23" t="s">
        <v>1749</v>
      </c>
      <c r="C28" s="224"/>
      <c r="D28" s="27">
        <f>ROUND( 9.4,2 )</f>
        <v>9.4</v>
      </c>
      <c r="E28" s="22" t="s">
        <v>85</v>
      </c>
      <c r="F28" s="22" t="s">
        <v>86</v>
      </c>
      <c r="G28" s="25">
        <v>0</v>
      </c>
      <c r="H28" s="24">
        <f>ROUND( D$28*G28,0 )</f>
        <v>0</v>
      </c>
    </row>
    <row r="29" spans="1:10">
      <c r="F29" s="22" t="s">
        <v>87</v>
      </c>
      <c r="G29" s="25">
        <v>0</v>
      </c>
      <c r="I29" s="24">
        <f>ROUND( D$28*G29,0 )</f>
        <v>0</v>
      </c>
    </row>
    <row r="30" spans="1:10">
      <c r="F30" s="23" t="s">
        <v>88</v>
      </c>
      <c r="G30" s="26">
        <f>ROUND( 0,2 )</f>
        <v>0</v>
      </c>
      <c r="J30" s="27">
        <f>ROUND( D$28*G30,2 )</f>
        <v>0</v>
      </c>
    </row>
    <row r="33" spans="3:3">
      <c r="C33" s="224" t="s">
        <v>108</v>
      </c>
    </row>
    <row r="34" spans="3:3">
      <c r="C34" s="224" t="s">
        <v>686</v>
      </c>
    </row>
    <row r="35" spans="3:3">
      <c r="C35" s="224" t="s">
        <v>687</v>
      </c>
    </row>
    <row r="36" spans="3:3">
      <c r="C36" s="224" t="s">
        <v>757</v>
      </c>
    </row>
    <row r="37" spans="3:3">
      <c r="C37" s="224" t="s">
        <v>758</v>
      </c>
    </row>
    <row r="38" spans="3:3">
      <c r="C38" s="224" t="s">
        <v>743</v>
      </c>
    </row>
    <row r="39" spans="3:3">
      <c r="C39" s="224" t="s">
        <v>861</v>
      </c>
    </row>
    <row r="40" spans="3:3">
      <c r="C40" s="224" t="s">
        <v>760</v>
      </c>
    </row>
    <row r="41" spans="3:3">
      <c r="C41" s="224" t="s">
        <v>761</v>
      </c>
    </row>
    <row r="42" spans="3:3">
      <c r="C42" s="224" t="s">
        <v>762</v>
      </c>
    </row>
    <row r="43" spans="3:3">
      <c r="C43" s="224" t="s">
        <v>763</v>
      </c>
    </row>
    <row r="44" spans="3:3">
      <c r="C44" s="224" t="s">
        <v>862</v>
      </c>
    </row>
    <row r="45" spans="3:3">
      <c r="C45" s="224" t="s">
        <v>863</v>
      </c>
    </row>
    <row r="46" spans="3:3">
      <c r="C46" s="224" t="s">
        <v>864</v>
      </c>
    </row>
    <row r="47" spans="3:3">
      <c r="C47" s="224" t="s">
        <v>865</v>
      </c>
    </row>
    <row r="48" spans="3:3">
      <c r="C48" s="224" t="s">
        <v>866</v>
      </c>
    </row>
    <row r="49" spans="1:10">
      <c r="C49" s="224" t="s">
        <v>780</v>
      </c>
    </row>
    <row r="50" spans="1:10">
      <c r="A50" s="22">
        <v>3</v>
      </c>
      <c r="B50" s="23" t="s">
        <v>867</v>
      </c>
      <c r="C50" s="224"/>
      <c r="D50" s="27">
        <f>ROUND( 9.4,2 )</f>
        <v>9.4</v>
      </c>
      <c r="E50" s="22" t="s">
        <v>85</v>
      </c>
      <c r="F50" s="22" t="s">
        <v>86</v>
      </c>
      <c r="G50" s="25">
        <v>0</v>
      </c>
      <c r="H50" s="24">
        <f>ROUND( D$50*G50,0 )</f>
        <v>0</v>
      </c>
    </row>
    <row r="51" spans="1:10">
      <c r="F51" s="22" t="s">
        <v>87</v>
      </c>
      <c r="G51" s="25">
        <v>0</v>
      </c>
      <c r="I51" s="24">
        <f>ROUND( D$50*G51,0 )</f>
        <v>0</v>
      </c>
    </row>
    <row r="52" spans="1:10">
      <c r="F52" s="23" t="s">
        <v>88</v>
      </c>
      <c r="G52" s="26">
        <f>ROUND( 0,2 )</f>
        <v>0</v>
      </c>
      <c r="J52" s="27">
        <f>ROUND( D$50*G52,2 )</f>
        <v>0</v>
      </c>
    </row>
    <row r="55" spans="1:10">
      <c r="C55" s="224" t="s">
        <v>108</v>
      </c>
    </row>
    <row r="56" spans="1:10">
      <c r="C56" s="224" t="s">
        <v>686</v>
      </c>
    </row>
    <row r="57" spans="1:10">
      <c r="C57" s="224" t="s">
        <v>687</v>
      </c>
    </row>
    <row r="58" spans="1:10">
      <c r="C58" s="224" t="s">
        <v>757</v>
      </c>
    </row>
    <row r="59" spans="1:10">
      <c r="C59" s="224" t="s">
        <v>868</v>
      </c>
    </row>
    <row r="60" spans="1:10">
      <c r="C60" s="224" t="s">
        <v>743</v>
      </c>
    </row>
    <row r="61" spans="1:10">
      <c r="C61" s="224" t="s">
        <v>760</v>
      </c>
    </row>
    <row r="62" spans="1:10">
      <c r="C62" s="224" t="s">
        <v>869</v>
      </c>
    </row>
    <row r="63" spans="1:10">
      <c r="C63" s="224" t="s">
        <v>762</v>
      </c>
    </row>
    <row r="64" spans="1:10">
      <c r="C64" s="224" t="s">
        <v>870</v>
      </c>
    </row>
    <row r="65" spans="1:10">
      <c r="C65" s="224" t="s">
        <v>871</v>
      </c>
    </row>
    <row r="66" spans="1:10">
      <c r="C66" s="224" t="s">
        <v>872</v>
      </c>
    </row>
    <row r="67" spans="1:10">
      <c r="C67" s="224" t="s">
        <v>873</v>
      </c>
    </row>
    <row r="68" spans="1:10">
      <c r="C68" s="224" t="s">
        <v>362</v>
      </c>
    </row>
    <row r="69" spans="1:10">
      <c r="C69" s="224" t="s">
        <v>874</v>
      </c>
    </row>
    <row r="70" spans="1:10">
      <c r="C70" s="224" t="s">
        <v>1750</v>
      </c>
    </row>
    <row r="71" spans="1:10">
      <c r="C71" s="224">
        <v>13888</v>
      </c>
    </row>
    <row r="72" spans="1:10">
      <c r="C72" s="224" t="s">
        <v>1751</v>
      </c>
    </row>
    <row r="73" spans="1:10">
      <c r="C73" s="224" t="s">
        <v>1752</v>
      </c>
    </row>
    <row r="74" spans="1:10">
      <c r="A74" s="22">
        <v>4</v>
      </c>
      <c r="B74" s="23" t="s">
        <v>1753</v>
      </c>
      <c r="C74" s="224"/>
      <c r="D74" s="27">
        <f>ROUND( 11,2 )</f>
        <v>11</v>
      </c>
      <c r="E74" s="22" t="s">
        <v>209</v>
      </c>
      <c r="F74" s="22" t="s">
        <v>86</v>
      </c>
      <c r="G74" s="25">
        <v>0</v>
      </c>
      <c r="H74" s="24">
        <f>ROUND( D$74*G74,0 )</f>
        <v>0</v>
      </c>
    </row>
    <row r="75" spans="1:10">
      <c r="F75" s="22" t="s">
        <v>87</v>
      </c>
      <c r="G75" s="25">
        <v>0</v>
      </c>
      <c r="I75" s="24">
        <f>ROUND( D$74*G75,0 )</f>
        <v>0</v>
      </c>
    </row>
    <row r="76" spans="1:10">
      <c r="F76" s="23" t="s">
        <v>88</v>
      </c>
      <c r="G76" s="26">
        <f>ROUND( 0,2 )</f>
        <v>0</v>
      </c>
      <c r="J76" s="27">
        <f>ROUND( D$74*G76,2 )</f>
        <v>0</v>
      </c>
    </row>
    <row r="78" spans="1:10" ht="15.75" thickBot="1"/>
    <row r="79" spans="1:10" ht="15.75">
      <c r="A79" s="21"/>
      <c r="H79" s="28">
        <f>ROUND( SUM(H3:H78),0 )</f>
        <v>0</v>
      </c>
      <c r="I79" s="28">
        <f>ROUND( SUM(I3:I78),0 )</f>
        <v>0</v>
      </c>
      <c r="J79" s="29">
        <f>ROUND( SUM(J3:J78),2 )</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36</vt:i4>
      </vt:variant>
    </vt:vector>
  </HeadingPairs>
  <TitlesOfParts>
    <vt:vector size="36" baseType="lpstr">
      <vt:lpstr>Katica_főösszesítő</vt:lpstr>
      <vt:lpstr>Katica_építész_összesítő</vt:lpstr>
      <vt:lpstr>Homlokzati-hőszig.</vt:lpstr>
      <vt:lpstr>Lapostető</vt:lpstr>
      <vt:lpstr>Homl_nyílászárók</vt:lpstr>
      <vt:lpstr>Külső ak. ment.</vt:lpstr>
      <vt:lpstr>Belső ak. ment.</vt:lpstr>
      <vt:lpstr>Gyermek_fürdőszobák</vt:lpstr>
      <vt:lpstr>Hőközpont</vt:lpstr>
      <vt:lpstr>Feh. mos. talalo_szem. vizes</vt:lpstr>
      <vt:lpstr>Emeleti_jatszoszoba</vt:lpstr>
      <vt:lpstr>Organizacio</vt:lpstr>
      <vt:lpstr>Katica_statikus_összesítő</vt:lpstr>
      <vt:lpstr>Födémzárás_összes</vt:lpstr>
      <vt:lpstr>Bontás</vt:lpstr>
      <vt:lpstr>Helyszíni beton és vb</vt:lpstr>
      <vt:lpstr>Lift_statika_összes</vt:lpstr>
      <vt:lpstr>Földmunka</vt:lpstr>
      <vt:lpstr>Alapozás</vt:lpstr>
      <vt:lpstr>Helysz. beton és vb.</vt:lpstr>
      <vt:lpstr>Hídép. statika_összes</vt:lpstr>
      <vt:lpstr>Hídépítés</vt:lpstr>
      <vt:lpstr>Villamos_összesítő</vt:lpstr>
      <vt:lpstr>Elektrom. energ. villanyszer.</vt:lpstr>
      <vt:lpstr>Épületautomatika-felügyelet</vt:lpstr>
      <vt:lpstr>Tűz- és füstvédelem</vt:lpstr>
      <vt:lpstr>Megújuló energia berendezései</vt:lpstr>
      <vt:lpstr>Épgép. főösszesítő</vt:lpstr>
      <vt:lpstr>Vízellátás, csatornázás</vt:lpstr>
      <vt:lpstr>Fűtéstechnika</vt:lpstr>
      <vt:lpstr>Hőközp.</vt:lpstr>
      <vt:lpstr>Légtechnika</vt:lpstr>
      <vt:lpstr>Füstelszívás</vt:lpstr>
      <vt:lpstr>Levegő-víz hőszivattyús rendsze</vt:lpstr>
      <vt:lpstr>HMVtermelés, napenergia haszn.</vt:lpstr>
      <vt:lpstr>Munka1</vt:lpstr>
    </vt:vector>
  </TitlesOfParts>
  <Company>Klimasol Kft.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Zsuzsa</dc:creator>
  <cp:lastModifiedBy>Zsuzsa</cp:lastModifiedBy>
  <cp:lastPrinted>2016-12-21T09:20:34Z</cp:lastPrinted>
  <dcterms:created xsi:type="dcterms:W3CDTF">2016-09-20T08:53:55Z</dcterms:created>
  <dcterms:modified xsi:type="dcterms:W3CDTF">2017-02-17T14:42:38Z</dcterms:modified>
</cp:coreProperties>
</file>